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zuyoshi\Google ドライブ\自作TRPG\八百八町浮世草子\キャラクターシート\"/>
    </mc:Choice>
  </mc:AlternateContent>
  <xr:revisionPtr revIDLastSave="0" documentId="13_ncr:1_{BB70989F-81F0-4325-AD3F-FDCAFC12D805}" xr6:coauthVersionLast="47" xr6:coauthVersionMax="47" xr10:uidLastSave="{00000000-0000-0000-0000-000000000000}"/>
  <bookViews>
    <workbookView xWindow="1560" yWindow="210" windowWidth="21600" windowHeight="15390" xr2:uid="{00000000-000D-0000-FFFF-FFFF00000000}"/>
  </bookViews>
  <sheets>
    <sheet name="キャラクターシート" sheetId="4" r:id="rId1"/>
    <sheet name="Sheet2" sheetId="2" r:id="rId2"/>
  </sheets>
  <definedNames>
    <definedName name="_xlnm.Print_Area" localSheetId="0">キャラクターシート!$A$1:$AD$49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4" l="1"/>
  <c r="AI7" i="4"/>
  <c r="I20" i="4"/>
  <c r="I18" i="4"/>
  <c r="I16" i="4"/>
  <c r="AM11" i="4"/>
  <c r="AM12" i="4"/>
  <c r="AJ33" i="4"/>
  <c r="AJ34" i="4"/>
  <c r="AJ35" i="4"/>
  <c r="AJ36" i="4"/>
  <c r="AJ37" i="4"/>
  <c r="AJ38" i="4"/>
  <c r="AJ32" i="4"/>
  <c r="Y29" i="4"/>
  <c r="AC29" i="4" s="1"/>
  <c r="Y28" i="4"/>
  <c r="AC28" i="4" s="1"/>
  <c r="Y27" i="4"/>
  <c r="AC27" i="4" s="1"/>
  <c r="Y26" i="4"/>
  <c r="AC26" i="4" s="1"/>
  <c r="Y25" i="4"/>
  <c r="AC25" i="4" s="1"/>
  <c r="Y24" i="4"/>
  <c r="AC24" i="4" s="1"/>
  <c r="AI5" i="4"/>
  <c r="L36" i="4"/>
  <c r="J36" i="4"/>
  <c r="H36" i="4"/>
  <c r="L35" i="4"/>
  <c r="J35" i="4"/>
  <c r="H35" i="4"/>
  <c r="L34" i="4"/>
  <c r="J34" i="4"/>
  <c r="H34" i="4"/>
  <c r="L33" i="4"/>
  <c r="J33" i="4"/>
  <c r="H33" i="4"/>
  <c r="Q32" i="4"/>
  <c r="L32" i="4"/>
  <c r="J32" i="4"/>
  <c r="H32" i="4"/>
  <c r="AJ31" i="4"/>
  <c r="AJ30" i="4"/>
  <c r="AJ29" i="4"/>
  <c r="O29" i="4"/>
  <c r="S29" i="4" s="1"/>
  <c r="E29" i="4"/>
  <c r="I29" i="4" s="1"/>
  <c r="AJ28" i="4"/>
  <c r="O28" i="4"/>
  <c r="S28" i="4" s="1"/>
  <c r="E28" i="4"/>
  <c r="I28" i="4" s="1"/>
  <c r="AJ27" i="4"/>
  <c r="O27" i="4"/>
  <c r="S27" i="4" s="1"/>
  <c r="E27" i="4"/>
  <c r="I27" i="4" s="1"/>
  <c r="AJ26" i="4"/>
  <c r="O26" i="4"/>
  <c r="S26" i="4" s="1"/>
  <c r="E26" i="4"/>
  <c r="I26" i="4" s="1"/>
  <c r="AJ25" i="4"/>
  <c r="O25" i="4"/>
  <c r="S25" i="4" s="1"/>
  <c r="E25" i="4"/>
  <c r="I25" i="4" s="1"/>
  <c r="AJ24" i="4"/>
  <c r="O24" i="4"/>
  <c r="S24" i="4" s="1"/>
  <c r="E24" i="4"/>
  <c r="I24" i="4" s="1"/>
  <c r="AJ23" i="4"/>
  <c r="AJ22" i="4"/>
  <c r="AJ21" i="4"/>
  <c r="AJ20" i="4"/>
  <c r="AM10" i="4"/>
  <c r="AM9" i="4"/>
  <c r="AM8" i="4"/>
  <c r="AI4" i="4"/>
  <c r="AI9" i="4" l="1"/>
  <c r="AI3" i="4"/>
</calcChain>
</file>

<file path=xl/sharedStrings.xml><?xml version="1.0" encoding="utf-8"?>
<sst xmlns="http://schemas.openxmlformats.org/spreadsheetml/2006/main" count="290" uniqueCount="167">
  <si>
    <t>姓名</t>
    <rPh sb="0" eb="2">
      <t>セイメイ</t>
    </rPh>
    <phoneticPr fontId="1"/>
  </si>
  <si>
    <t>生国</t>
    <rPh sb="0" eb="2">
      <t>ショウゴク</t>
    </rPh>
    <phoneticPr fontId="1"/>
  </si>
  <si>
    <t>身分</t>
    <rPh sb="0" eb="2">
      <t>ミブン</t>
    </rPh>
    <phoneticPr fontId="1"/>
  </si>
  <si>
    <t>年齢</t>
    <rPh sb="0" eb="2">
      <t>ネンレイ</t>
    </rPh>
    <phoneticPr fontId="1"/>
  </si>
  <si>
    <t>役格</t>
    <rPh sb="0" eb="1">
      <t>ヤク</t>
    </rPh>
    <rPh sb="1" eb="2">
      <t>カク</t>
    </rPh>
    <phoneticPr fontId="1"/>
  </si>
  <si>
    <t>活劇点</t>
    <rPh sb="0" eb="2">
      <t>カツゲキ</t>
    </rPh>
    <rPh sb="2" eb="3">
      <t>テン</t>
    </rPh>
    <phoneticPr fontId="1"/>
  </si>
  <si>
    <t>蓄積
限度</t>
    <rPh sb="0" eb="2">
      <t>チクセキ</t>
    </rPh>
    <rPh sb="3" eb="5">
      <t>ゲンド</t>
    </rPh>
    <phoneticPr fontId="1"/>
  </si>
  <si>
    <t>獲得</t>
    <rPh sb="0" eb="2">
      <t>カクトク</t>
    </rPh>
    <phoneticPr fontId="1"/>
  </si>
  <si>
    <t>初期値</t>
    <rPh sb="0" eb="3">
      <t>ショキチ</t>
    </rPh>
    <phoneticPr fontId="1"/>
  </si>
  <si>
    <t>現在活劇点</t>
    <rPh sb="0" eb="2">
      <t>ゲンザイ</t>
    </rPh>
    <rPh sb="2" eb="4">
      <t>カツゲキ</t>
    </rPh>
    <rPh sb="4" eb="5">
      <t>テン</t>
    </rPh>
    <phoneticPr fontId="1"/>
  </si>
  <si>
    <t>外見</t>
    <rPh sb="0" eb="2">
      <t>ガイケン</t>
    </rPh>
    <phoneticPr fontId="1"/>
  </si>
  <si>
    <t>能力値</t>
    <rPh sb="0" eb="2">
      <t>ノウリョク</t>
    </rPh>
    <rPh sb="2" eb="3">
      <t>チ</t>
    </rPh>
    <phoneticPr fontId="1"/>
  </si>
  <si>
    <t>心</t>
    <rPh sb="0" eb="1">
      <t>ココロ</t>
    </rPh>
    <phoneticPr fontId="1"/>
  </si>
  <si>
    <t>技</t>
    <rPh sb="0" eb="1">
      <t>ワザ</t>
    </rPh>
    <phoneticPr fontId="1"/>
  </si>
  <si>
    <t>体</t>
    <rPh sb="0" eb="1">
      <t>タイ</t>
    </rPh>
    <phoneticPr fontId="1"/>
  </si>
  <si>
    <t>取得技能</t>
    <rPh sb="0" eb="2">
      <t>シュトク</t>
    </rPh>
    <rPh sb="2" eb="4">
      <t>ギノウ</t>
    </rPh>
    <phoneticPr fontId="1"/>
  </si>
  <si>
    <t>技能名</t>
    <rPh sb="0" eb="2">
      <t>ギノウ</t>
    </rPh>
    <rPh sb="2" eb="3">
      <t>メイ</t>
    </rPh>
    <phoneticPr fontId="1"/>
  </si>
  <si>
    <t>回避値</t>
    <rPh sb="0" eb="2">
      <t>カイヒ</t>
    </rPh>
    <rPh sb="2" eb="3">
      <t>チ</t>
    </rPh>
    <phoneticPr fontId="1"/>
  </si>
  <si>
    <t>体修正</t>
    <rPh sb="0" eb="1">
      <t>タイ</t>
    </rPh>
    <rPh sb="1" eb="3">
      <t>シュウセイ</t>
    </rPh>
    <phoneticPr fontId="1"/>
  </si>
  <si>
    <t>技能レベル</t>
    <rPh sb="0" eb="2">
      <t>ギノウ</t>
    </rPh>
    <phoneticPr fontId="1"/>
  </si>
  <si>
    <t>実効値</t>
    <rPh sb="0" eb="2">
      <t>ジッコウ</t>
    </rPh>
    <rPh sb="2" eb="3">
      <t>チ</t>
    </rPh>
    <phoneticPr fontId="1"/>
  </si>
  <si>
    <t>武器名</t>
    <rPh sb="0" eb="2">
      <t>ブキ</t>
    </rPh>
    <rPh sb="2" eb="3">
      <t>メイ</t>
    </rPh>
    <phoneticPr fontId="1"/>
  </si>
  <si>
    <t>打撃力</t>
    <rPh sb="0" eb="3">
      <t>ダゲキリョク</t>
    </rPh>
    <phoneticPr fontId="1"/>
  </si>
  <si>
    <t>武装</t>
    <rPh sb="0" eb="2">
      <t>ブソウ</t>
    </rPh>
    <phoneticPr fontId="1"/>
  </si>
  <si>
    <t>流派</t>
    <rPh sb="0" eb="2">
      <t>リュウハ</t>
    </rPh>
    <phoneticPr fontId="1"/>
  </si>
  <si>
    <t>その他の装備</t>
    <rPh sb="2" eb="3">
      <t>タ</t>
    </rPh>
    <rPh sb="4" eb="6">
      <t>ソウビ</t>
    </rPh>
    <phoneticPr fontId="1"/>
  </si>
  <si>
    <t>役作り点</t>
    <rPh sb="0" eb="1">
      <t>ヤク</t>
    </rPh>
    <rPh sb="1" eb="2">
      <t>ヅク</t>
    </rPh>
    <rPh sb="3" eb="4">
      <t>テン</t>
    </rPh>
    <phoneticPr fontId="1"/>
  </si>
  <si>
    <t>合計</t>
    <rPh sb="0" eb="2">
      <t>ゴウケイ</t>
    </rPh>
    <phoneticPr fontId="1"/>
  </si>
  <si>
    <t>技能</t>
    <rPh sb="0" eb="2">
      <t>ギノウ</t>
    </rPh>
    <phoneticPr fontId="1"/>
  </si>
  <si>
    <t>脇役</t>
    <rPh sb="0" eb="2">
      <t>ワキヤク</t>
    </rPh>
    <phoneticPr fontId="1"/>
  </si>
  <si>
    <t>準主役</t>
    <rPh sb="0" eb="1">
      <t>ジュン</t>
    </rPh>
    <rPh sb="1" eb="3">
      <t>シュヤク</t>
    </rPh>
    <phoneticPr fontId="1"/>
  </si>
  <si>
    <t>主役</t>
    <rPh sb="0" eb="2">
      <t>シュヤク</t>
    </rPh>
    <phoneticPr fontId="1"/>
  </si>
  <si>
    <t>剣術流派</t>
    <rPh sb="0" eb="2">
      <t>ケンジュツ</t>
    </rPh>
    <rPh sb="2" eb="4">
      <t>リュウハ</t>
    </rPh>
    <phoneticPr fontId="1"/>
  </si>
  <si>
    <t>鹿島神当流</t>
    <rPh sb="0" eb="2">
      <t>カシマ</t>
    </rPh>
    <rPh sb="2" eb="3">
      <t>カミ</t>
    </rPh>
    <rPh sb="3" eb="5">
      <t>トウリュウ</t>
    </rPh>
    <phoneticPr fontId="1"/>
  </si>
  <si>
    <t>薩摩示現流</t>
    <rPh sb="0" eb="2">
      <t>サツマ</t>
    </rPh>
    <rPh sb="2" eb="3">
      <t>シメ</t>
    </rPh>
    <rPh sb="3" eb="4">
      <t>ウツツ</t>
    </rPh>
    <rPh sb="4" eb="5">
      <t>リュウ</t>
    </rPh>
    <phoneticPr fontId="1"/>
  </si>
  <si>
    <t>柳生新陰流</t>
    <rPh sb="0" eb="2">
      <t>ヤギュウ</t>
    </rPh>
    <rPh sb="2" eb="3">
      <t>シン</t>
    </rPh>
    <rPh sb="3" eb="5">
      <t>カゲリュウ</t>
    </rPh>
    <phoneticPr fontId="1"/>
  </si>
  <si>
    <t>林崎夢想流</t>
    <rPh sb="0" eb="2">
      <t>ハヤシザキ</t>
    </rPh>
    <rPh sb="2" eb="4">
      <t>ムソウ</t>
    </rPh>
    <rPh sb="4" eb="5">
      <t>リュウ</t>
    </rPh>
    <phoneticPr fontId="1"/>
  </si>
  <si>
    <t>二天一流</t>
    <rPh sb="0" eb="2">
      <t>ニテン</t>
    </rPh>
    <rPh sb="2" eb="4">
      <t>イチリュウ</t>
    </rPh>
    <phoneticPr fontId="1"/>
  </si>
  <si>
    <t>我流特典</t>
    <rPh sb="0" eb="2">
      <t>ガリュウ</t>
    </rPh>
    <rPh sb="2" eb="4">
      <t>トクテン</t>
    </rPh>
    <phoneticPr fontId="1"/>
  </si>
  <si>
    <t>居あい抜き。抜刀していなくてもそのまま攻撃、および受けが出来る。</t>
    <rPh sb="0" eb="1">
      <t>イ</t>
    </rPh>
    <rPh sb="3" eb="4">
      <t>ヌ</t>
    </rPh>
    <rPh sb="6" eb="8">
      <t>バットウ</t>
    </rPh>
    <rPh sb="19" eb="21">
      <t>コウゲキ</t>
    </rPh>
    <rPh sb="25" eb="26">
      <t>ウ</t>
    </rPh>
    <rPh sb="28" eb="30">
      <t>デキ</t>
    </rPh>
    <phoneticPr fontId="1"/>
  </si>
  <si>
    <t>我流</t>
    <rPh sb="0" eb="2">
      <t>ガリュウ</t>
    </rPh>
    <phoneticPr fontId="1"/>
  </si>
  <si>
    <t>耐久値</t>
    <rPh sb="0" eb="2">
      <t>タイキュウ</t>
    </rPh>
    <rPh sb="2" eb="3">
      <t>チ</t>
    </rPh>
    <phoneticPr fontId="1"/>
  </si>
  <si>
    <t>軽傷</t>
    <rPh sb="0" eb="2">
      <t>ケイショウ</t>
    </rPh>
    <phoneticPr fontId="1"/>
  </si>
  <si>
    <t>重傷</t>
    <rPh sb="0" eb="2">
      <t>ジュウショウ</t>
    </rPh>
    <phoneticPr fontId="1"/>
  </si>
  <si>
    <t>致命傷</t>
    <rPh sb="0" eb="3">
      <t>チメイショウ</t>
    </rPh>
    <phoneticPr fontId="1"/>
  </si>
  <si>
    <t>技能名</t>
  </si>
  <si>
    <t>能力値</t>
  </si>
  <si>
    <t>剣術</t>
  </si>
  <si>
    <t>弓術</t>
  </si>
  <si>
    <t>槍術</t>
  </si>
  <si>
    <t>薙刀術</t>
  </si>
  <si>
    <t>棒術</t>
  </si>
  <si>
    <t>手裏剣術</t>
  </si>
  <si>
    <t>十手術</t>
    <rPh sb="0" eb="2">
      <t>ジュッテ</t>
    </rPh>
    <rPh sb="2" eb="3">
      <t>ジュツ</t>
    </rPh>
    <phoneticPr fontId="2"/>
  </si>
  <si>
    <t>小刀術</t>
    <rPh sb="0" eb="2">
      <t>コガタナ</t>
    </rPh>
    <rPh sb="2" eb="3">
      <t>ジュツ</t>
    </rPh>
    <phoneticPr fontId="2"/>
  </si>
  <si>
    <t>鉄砲術</t>
  </si>
  <si>
    <t>拳法</t>
  </si>
  <si>
    <t>柔術</t>
  </si>
  <si>
    <t>忍具</t>
  </si>
  <si>
    <t>体さばき</t>
  </si>
  <si>
    <t>手投げ</t>
  </si>
  <si>
    <t>馬術</t>
  </si>
  <si>
    <t>泳術</t>
  </si>
  <si>
    <t>隠密</t>
  </si>
  <si>
    <t>運動</t>
  </si>
  <si>
    <t>知覚</t>
  </si>
  <si>
    <t>錠前破り</t>
  </si>
  <si>
    <t>掏り</t>
  </si>
  <si>
    <t>偽証</t>
  </si>
  <si>
    <t>読書き</t>
  </si>
  <si>
    <t>算術</t>
  </si>
  <si>
    <t>医術</t>
  </si>
  <si>
    <t>蘭学</t>
  </si>
  <si>
    <t>武家社会</t>
  </si>
  <si>
    <t>江戸町</t>
  </si>
  <si>
    <t>裏社会</t>
  </si>
  <si>
    <t>弁舌</t>
  </si>
  <si>
    <t>賭博</t>
  </si>
  <si>
    <t>職人技能</t>
  </si>
  <si>
    <t>芸能技能</t>
  </si>
  <si>
    <t>レベル</t>
    <phoneticPr fontId="1"/>
  </si>
  <si>
    <t>技</t>
  </si>
  <si>
    <t>体</t>
  </si>
  <si>
    <t>心</t>
  </si>
  <si>
    <t>技</t>
    <phoneticPr fontId="1"/>
  </si>
  <si>
    <t>心</t>
    <phoneticPr fontId="1"/>
  </si>
  <si>
    <t>察知</t>
    <rPh sb="0" eb="2">
      <t>サッチ</t>
    </rPh>
    <phoneticPr fontId="1"/>
  </si>
  <si>
    <t>忍耐</t>
    <rPh sb="0" eb="2">
      <t>ニンタイ</t>
    </rPh>
    <phoneticPr fontId="1"/>
  </si>
  <si>
    <t>相手おこなう「受け」と「回避」の難易度が+２される</t>
    <rPh sb="0" eb="2">
      <t>アイテ</t>
    </rPh>
    <rPh sb="7" eb="8">
      <t>ウ</t>
    </rPh>
    <rPh sb="12" eb="14">
      <t>カイヒ</t>
    </rPh>
    <rPh sb="16" eb="19">
      <t>ナンイド</t>
    </rPh>
    <phoneticPr fontId="1"/>
  </si>
  <si>
    <t>戦闘ラウンドの初太刀のみダメージのサイコロを１つ追加する。</t>
    <rPh sb="0" eb="2">
      <t>セントウ</t>
    </rPh>
    <rPh sb="7" eb="8">
      <t>ショ</t>
    </rPh>
    <rPh sb="8" eb="10">
      <t>タチ</t>
    </rPh>
    <rPh sb="24" eb="26">
      <t>ツイカ</t>
    </rPh>
    <phoneticPr fontId="1"/>
  </si>
  <si>
    <t>戦闘ラウンドの初太刀のみダメージのサイコロを2つ追加する。</t>
    <rPh sb="0" eb="2">
      <t>セントウ</t>
    </rPh>
    <rPh sb="24" eb="26">
      <t>ツイカ</t>
    </rPh>
    <phoneticPr fontId="1"/>
  </si>
  <si>
    <t>小野派一刀流</t>
    <rPh sb="0" eb="3">
      <t>オノハ</t>
    </rPh>
    <rPh sb="3" eb="5">
      <t>イットウ</t>
    </rPh>
    <rPh sb="5" eb="6">
      <t>リュウ</t>
    </rPh>
    <phoneticPr fontId="1"/>
  </si>
  <si>
    <t>武器名</t>
  </si>
  <si>
    <t>打撃力</t>
  </si>
  <si>
    <t>技能</t>
  </si>
  <si>
    <t>体修正</t>
  </si>
  <si>
    <t>間合い</t>
  </si>
  <si>
    <t>備考</t>
  </si>
  <si>
    <t>太刀/打ち刀</t>
  </si>
  <si>
    <t>有</t>
  </si>
  <si>
    <t>１間</t>
  </si>
  <si>
    <t>脇差/小刀</t>
  </si>
  <si>
    <t>短刀/匕首</t>
  </si>
  <si>
    <t>小刀</t>
  </si>
  <si>
    <t>なし</t>
  </si>
  <si>
    <t>半間</t>
  </si>
  <si>
    <t>十手</t>
  </si>
  <si>
    <t>十手術</t>
  </si>
  <si>
    <t>手槍</t>
  </si>
  <si>
    <t>２間</t>
  </si>
  <si>
    <t>薙刀</t>
  </si>
  <si>
    <t>六尺棒</t>
  </si>
  <si>
    <t>棒手裏剣</t>
  </si>
  <si>
    <t>※1</t>
  </si>
  <si>
    <t>小柄</t>
  </si>
  <si>
    <t>クナイ/シコロ</t>
  </si>
  <si>
    <t>テカギ</t>
  </si>
  <si>
    <t>拳</t>
  </si>
  <si>
    <t>※2</t>
  </si>
  <si>
    <t>蹴り</t>
  </si>
  <si>
    <t>※2,3</t>
  </si>
  <si>
    <t>組む</t>
  </si>
  <si>
    <t>投げ</t>
  </si>
  <si>
    <t>組み</t>
  </si>
  <si>
    <t>※4,5</t>
  </si>
  <si>
    <t>リボルバー銃</t>
  </si>
  <si>
    <t>5間</t>
  </si>
  <si>
    <t>火縄銃</t>
  </si>
  <si>
    <t>10間）</t>
  </si>
  <si>
    <t>短筒</t>
  </si>
  <si>
    <t>３間</t>
  </si>
  <si>
    <t>大弓</t>
  </si>
  <si>
    <t>12間</t>
  </si>
  <si>
    <t>半弓</t>
  </si>
  <si>
    <t>10間</t>
  </si>
  <si>
    <t>棒手裏剣/クナイ</t>
  </si>
  <si>
    <t>板手裏剣/小柄</t>
  </si>
  <si>
    <t>負傷状態</t>
  </si>
  <si>
    <t>+3</t>
    <phoneticPr fontId="12"/>
  </si>
  <si>
    <t>+2</t>
    <phoneticPr fontId="12"/>
  </si>
  <si>
    <t>+1</t>
    <phoneticPr fontId="12"/>
  </si>
  <si>
    <t>+0</t>
    <phoneticPr fontId="12"/>
  </si>
  <si>
    <t>+4</t>
    <phoneticPr fontId="12"/>
  </si>
  <si>
    <t>-1</t>
    <phoneticPr fontId="12"/>
  </si>
  <si>
    <t>間合い/射程</t>
    <rPh sb="0" eb="2">
      <t>マア</t>
    </rPh>
    <rPh sb="4" eb="6">
      <t>シャテイ</t>
    </rPh>
    <phoneticPr fontId="1"/>
  </si>
  <si>
    <t>-2</t>
    <phoneticPr fontId="12"/>
  </si>
  <si>
    <t>打撃判定でサイコロの目が「6」だけではなく「5」の目でも追加ロールが発生する。もし相手が甲冑を身に着けていたとしても その防御点を半分に考える。自分が甲冑を着ても『技』の能力値の減少が１少なくて済む。</t>
    <phoneticPr fontId="1"/>
  </si>
  <si>
    <t>戦闘ラウンドの最初の命中判定で命中した場合、ダメージの決定のサイコロを2つ追加する。もしこの初撃が「受け」られた場合でもダメージ判定のサイコロは振り、結果が相手の『体』の能力値を上回った分に関しては、ダメージを与えることができる。示現流の使い手が「受け」や「回避」を行う場合は、目標値が２大きくなる。</t>
    <phoneticPr fontId="1"/>
  </si>
  <si>
    <t>「反撃」を行った場合、相手がその反撃を「受け」たり「回避」したりする目標値は+2される。「反撃」を行った場合、同じ達成値なら、先に攻撃を解決できる。</t>
    <phoneticPr fontId="1"/>
  </si>
  <si>
    <t>自身の行う「攻撃」 、「受け」、 「回避」のすべての目標値が ２低下する。活劇点の余分な消費なしに、１戦闘ラウンドに一回余分に「攻撃」もしくは「防御」（受けか回避）ができる。</t>
    <phoneticPr fontId="1"/>
  </si>
  <si>
    <t>刀を抜いていなくてもすぐに「攻撃」を行える。この抜き打ちの一撃に限っては相手の「受け」や「回避」の目標値が２だけ上昇する。</t>
    <phoneticPr fontId="1"/>
  </si>
  <si>
    <t>両手に刀と脇差を持った場合、それぞれの武器で一回の「攻撃」と一回の「受け」がでる。また活劇点を消費して追加の行動をする場合、１点の消費で両手の武器が一回ずつ使用できるようにる。</t>
    <phoneticPr fontId="1"/>
  </si>
  <si>
    <t>自身が「受け」や「回避」を行う際に目標値が+2される。</t>
    <rPh sb="0" eb="2">
      <t>ジシン</t>
    </rPh>
    <rPh sb="4" eb="5">
      <t>ウ</t>
    </rPh>
    <rPh sb="9" eb="11">
      <t>カイヒ</t>
    </rPh>
    <rPh sb="13" eb="14">
      <t>オコナ</t>
    </rPh>
    <rPh sb="15" eb="16">
      <t>サイ</t>
    </rPh>
    <rPh sb="17" eb="20">
      <t>モクヒョウチ</t>
    </rPh>
    <phoneticPr fontId="1"/>
  </si>
  <si>
    <t>ダメージ決定のサイコロの目が「5」か「6」で追加ロールが発生する。</t>
    <rPh sb="4" eb="6">
      <t>ケッテイ</t>
    </rPh>
    <rPh sb="12" eb="13">
      <t>メ</t>
    </rPh>
    <rPh sb="22" eb="24">
      <t>ツイカ</t>
    </rPh>
    <rPh sb="28" eb="30">
      <t>ハッセイ</t>
    </rPh>
    <phoneticPr fontId="1"/>
  </si>
  <si>
    <t>自身で行う「攻撃」の目標値が-２される。</t>
    <rPh sb="0" eb="2">
      <t>ジシン</t>
    </rPh>
    <rPh sb="3" eb="4">
      <t>オコナ</t>
    </rPh>
    <rPh sb="6" eb="8">
      <t>コウゲキ</t>
    </rPh>
    <rPh sb="10" eb="13">
      <t>モクヒョウチ</t>
    </rPh>
    <phoneticPr fontId="1"/>
  </si>
  <si>
    <t>「反撃」を行った際、達成値が同じなら、先にダメージを解決できる</t>
    <rPh sb="1" eb="3">
      <t>ハンゲキ</t>
    </rPh>
    <rPh sb="5" eb="6">
      <t>オコナ</t>
    </rPh>
    <rPh sb="8" eb="9">
      <t>サイ</t>
    </rPh>
    <rPh sb="10" eb="12">
      <t>タッセイ</t>
    </rPh>
    <rPh sb="12" eb="13">
      <t>チ</t>
    </rPh>
    <rPh sb="14" eb="15">
      <t>オナ</t>
    </rPh>
    <rPh sb="19" eb="20">
      <t>サキ</t>
    </rPh>
    <rPh sb="26" eb="28">
      <t>カイケツ</t>
    </rPh>
    <phoneticPr fontId="1"/>
  </si>
  <si>
    <t>自身で行う「受け」と「回避」の目標値が－２される。</t>
    <rPh sb="0" eb="2">
      <t>ジシン</t>
    </rPh>
    <rPh sb="3" eb="4">
      <t>オコナ</t>
    </rPh>
    <rPh sb="6" eb="7">
      <t>ウ</t>
    </rPh>
    <rPh sb="11" eb="13">
      <t>カイヒ</t>
    </rPh>
    <rPh sb="15" eb="18">
      <t>モクヒョウチ</t>
    </rPh>
    <phoneticPr fontId="1"/>
  </si>
  <si>
    <t>体修正</t>
    <rPh sb="0" eb="3">
      <t>タイシュウセイ</t>
    </rPh>
    <phoneticPr fontId="12"/>
  </si>
  <si>
    <t>なし</t>
    <phoneticPr fontId="12"/>
  </si>
  <si>
    <t>雑魚(NPC)</t>
    <rPh sb="0" eb="2">
      <t>ザコ</t>
    </rPh>
    <phoneticPr fontId="12"/>
  </si>
  <si>
    <t>攻撃が受けられても打撃を出し、相手の「体」を上回った分だけダメージを与える。</t>
    <rPh sb="0" eb="2">
      <t>コウゲキ</t>
    </rPh>
    <rPh sb="3" eb="4">
      <t>ウ</t>
    </rPh>
    <rPh sb="9" eb="11">
      <t>ダゲキ</t>
    </rPh>
    <rPh sb="12" eb="13">
      <t>ダ</t>
    </rPh>
    <rPh sb="15" eb="17">
      <t>アイテ</t>
    </rPh>
    <rPh sb="19" eb="20">
      <t>タイ</t>
    </rPh>
    <rPh sb="22" eb="24">
      <t>ウワマワ</t>
    </rPh>
    <rPh sb="26" eb="27">
      <t>ブン</t>
    </rPh>
    <rPh sb="34" eb="35">
      <t>アタ</t>
    </rPh>
    <phoneticPr fontId="1"/>
  </si>
  <si>
    <t>人情</t>
    <rPh sb="0" eb="2">
      <t>ニンジョウ</t>
    </rPh>
    <phoneticPr fontId="12"/>
  </si>
  <si>
    <t>心</t>
    <phoneticPr fontId="12"/>
  </si>
  <si>
    <t>八百八町浮世草子　登場人物控　ver3.0</t>
    <rPh sb="0" eb="2">
      <t>ハッピャク</t>
    </rPh>
    <rPh sb="2" eb="3">
      <t>ハチ</t>
    </rPh>
    <rPh sb="3" eb="4">
      <t>マチ</t>
    </rPh>
    <rPh sb="4" eb="6">
      <t>ウキヨ</t>
    </rPh>
    <rPh sb="6" eb="8">
      <t>ソウシ</t>
    </rPh>
    <rPh sb="9" eb="11">
      <t>トウジョウ</t>
    </rPh>
    <rPh sb="11" eb="13">
      <t>ジンブツ</t>
    </rPh>
    <rPh sb="13" eb="14">
      <t>ヒカ</t>
    </rPh>
    <phoneticPr fontId="1"/>
  </si>
  <si>
    <t>難易度+3、　〈忍耐〉判定（15）、1 週間後体15 で回復
「1」　ゾロで→致命傷に悪化</t>
    <rPh sb="43" eb="45">
      <t>アッカ</t>
    </rPh>
    <phoneticPr fontId="1"/>
  </si>
  <si>
    <t>行動不能、1D 時間後に死亡、意識喪失『心』(18)</t>
    <rPh sb="20" eb="21">
      <t>ココロ</t>
    </rPh>
    <phoneticPr fontId="1"/>
  </si>
  <si>
    <t>主役/ 準主役:　影響なし、翌日自動的に回復
脇役/ 雑魚:　〈忍耐〉判定（15）、翌日自動的に回復</t>
    <rPh sb="27" eb="29">
      <t>ザコ</t>
    </rPh>
    <rPh sb="32" eb="34">
      <t>ニンタイ</t>
    </rPh>
    <rPh sb="35" eb="37">
      <t>ハンテイ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</si>
</sst>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9"/>
      <name val="HG正楷書体-PRO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5" fillId="0" borderId="51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6" fillId="0" borderId="0" xfId="0" applyFont="1"/>
    <xf numFmtId="49" fontId="0" fillId="0" borderId="0" xfId="0" applyNumberFormat="1"/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/>
      <protection locked="0"/>
    </xf>
    <xf numFmtId="0" fontId="5" fillId="0" borderId="63" xfId="0" applyFont="1" applyBorder="1" applyAlignment="1" applyProtection="1">
      <alignment horizontal="center"/>
      <protection locked="0"/>
    </xf>
    <xf numFmtId="0" fontId="5" fillId="0" borderId="56" xfId="0" applyFont="1" applyBorder="1" applyAlignment="1" applyProtection="1">
      <alignment horizontal="center"/>
      <protection locked="0"/>
    </xf>
    <xf numFmtId="0" fontId="5" fillId="0" borderId="72" xfId="0" applyFont="1" applyBorder="1" applyAlignment="1" applyProtection="1">
      <alignment horizontal="center"/>
      <protection locked="0"/>
    </xf>
    <xf numFmtId="0" fontId="5" fillId="0" borderId="64" xfId="0" applyFont="1" applyBorder="1" applyAlignment="1" applyProtection="1">
      <alignment horizontal="center"/>
      <protection locked="0"/>
    </xf>
    <xf numFmtId="0" fontId="5" fillId="0" borderId="57" xfId="0" applyFont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74" xfId="0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38" fontId="14" fillId="0" borderId="74" xfId="1" applyFont="1" applyBorder="1" applyAlignment="1" applyProtection="1">
      <alignment horizontal="center" vertical="center"/>
      <protection locked="0"/>
    </xf>
    <xf numFmtId="38" fontId="14" fillId="0" borderId="82" xfId="1" applyFont="1" applyBorder="1" applyAlignment="1" applyProtection="1">
      <alignment horizontal="center" vertical="center"/>
      <protection locked="0"/>
    </xf>
    <xf numFmtId="38" fontId="14" fillId="0" borderId="54" xfId="1" applyFont="1" applyBorder="1" applyAlignment="1" applyProtection="1">
      <alignment horizontal="center" vertical="center"/>
      <protection locked="0"/>
    </xf>
    <xf numFmtId="38" fontId="14" fillId="0" borderId="55" xfId="1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5" fillId="0" borderId="73" xfId="0" applyFont="1" applyBorder="1" applyAlignment="1" applyProtection="1">
      <alignment horizontal="center"/>
      <protection locked="0"/>
    </xf>
    <xf numFmtId="0" fontId="5" fillId="0" borderId="65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5" fillId="0" borderId="39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2" borderId="3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6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67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8" fillId="2" borderId="35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8" fillId="2" borderId="4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>
      <alignment horizontal="center" wrapText="1"/>
    </xf>
    <xf numFmtId="0" fontId="8" fillId="2" borderId="5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62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5" fillId="0" borderId="69" xfId="0" applyFont="1" applyBorder="1" applyAlignment="1" applyProtection="1">
      <alignment horizont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7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/>
    </xf>
    <xf numFmtId="0" fontId="5" fillId="0" borderId="68" xfId="0" applyFont="1" applyBorder="1" applyAlignment="1" applyProtection="1">
      <alignment horizontal="center"/>
      <protection locked="0"/>
    </xf>
    <xf numFmtId="0" fontId="5" fillId="0" borderId="63" xfId="0" applyFont="1" applyBorder="1" applyAlignment="1">
      <alignment horizontal="center"/>
    </xf>
    <xf numFmtId="49" fontId="6" fillId="0" borderId="8" xfId="0" applyNumberFormat="1" applyFont="1" applyBorder="1" applyAlignment="1" applyProtection="1">
      <alignment horizontal="center" vertical="top"/>
      <protection locked="0"/>
    </xf>
    <xf numFmtId="49" fontId="6" fillId="0" borderId="18" xfId="0" applyNumberFormat="1" applyFont="1" applyBorder="1" applyAlignment="1" applyProtection="1">
      <alignment horizontal="center" vertical="top"/>
      <protection locked="0"/>
    </xf>
    <xf numFmtId="0" fontId="8" fillId="2" borderId="47" xfId="0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70" xfId="0" applyFont="1" applyBorder="1" applyAlignment="1" applyProtection="1">
      <alignment horizontal="center"/>
      <protection locked="0"/>
    </xf>
    <xf numFmtId="0" fontId="5" fillId="0" borderId="6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3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8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0" fontId="8" fillId="0" borderId="65" xfId="0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12" xfId="0" applyNumberFormat="1" applyFont="1" applyBorder="1" applyAlignment="1" applyProtection="1">
      <alignment horizontal="left" vertical="center" wrapText="1"/>
      <protection locked="0"/>
    </xf>
    <xf numFmtId="49" fontId="11" fillId="0" borderId="80" xfId="0" applyNumberFormat="1" applyFont="1" applyBorder="1" applyAlignment="1" applyProtection="1">
      <alignment horizontal="left" vertical="center" wrapText="1"/>
      <protection locked="0"/>
    </xf>
    <xf numFmtId="49" fontId="11" fillId="0" borderId="17" xfId="0" applyNumberFormat="1" applyFont="1" applyBorder="1" applyAlignment="1" applyProtection="1">
      <alignment horizontal="left" vertical="center" wrapText="1"/>
      <protection locked="0"/>
    </xf>
    <xf numFmtId="49" fontId="11" fillId="0" borderId="81" xfId="0" applyNumberFormat="1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center" vertical="top"/>
      <protection locked="0"/>
    </xf>
    <xf numFmtId="0" fontId="6" fillId="0" borderId="66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75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17" xfId="0" applyFont="1" applyBorder="1" applyAlignment="1" applyProtection="1">
      <alignment horizontal="center" vertical="top"/>
      <protection locked="0"/>
    </xf>
    <xf numFmtId="0" fontId="6" fillId="0" borderId="79" xfId="0" applyFont="1" applyBorder="1" applyAlignment="1" applyProtection="1">
      <alignment horizontal="center" vertical="top"/>
      <protection locked="0"/>
    </xf>
    <xf numFmtId="0" fontId="8" fillId="2" borderId="46" xfId="0" applyFont="1" applyFill="1" applyBorder="1" applyAlignment="1">
      <alignment horizontal="center"/>
    </xf>
    <xf numFmtId="49" fontId="11" fillId="2" borderId="40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82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15</xdr:row>
          <xdr:rowOff>28575</xdr:rowOff>
        </xdr:from>
        <xdr:to>
          <xdr:col>12</xdr:col>
          <xdr:colOff>95250</xdr:colOff>
          <xdr:row>16</xdr:row>
          <xdr:rowOff>114300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66675</xdr:rowOff>
        </xdr:from>
        <xdr:to>
          <xdr:col>12</xdr:col>
          <xdr:colOff>28575</xdr:colOff>
          <xdr:row>18</xdr:row>
          <xdr:rowOff>85725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19</xdr:row>
          <xdr:rowOff>57150</xdr:rowOff>
        </xdr:from>
        <xdr:to>
          <xdr:col>12</xdr:col>
          <xdr:colOff>95250</xdr:colOff>
          <xdr:row>20</xdr:row>
          <xdr:rowOff>133350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B510-C39B-40CD-A383-118A3374D3FC}">
  <dimension ref="A1:AR71"/>
  <sheetViews>
    <sheetView tabSelected="1" view="pageBreakPreview" zoomScale="130" zoomScaleNormal="100" zoomScaleSheetLayoutView="130" workbookViewId="0">
      <selection activeCell="Q16" sqref="Q16:AD17"/>
    </sheetView>
  </sheetViews>
  <sheetFormatPr defaultRowHeight="13.5" x14ac:dyDescent="0.15"/>
  <cols>
    <col min="1" max="33" width="2.625" customWidth="1"/>
    <col min="34" max="39" width="9" customWidth="1"/>
    <col min="40" max="40" width="70.375" customWidth="1"/>
    <col min="41" max="41" width="9" customWidth="1"/>
    <col min="42" max="42" width="34.75" customWidth="1"/>
    <col min="43" max="55" width="9" customWidth="1"/>
  </cols>
  <sheetData>
    <row r="1" spans="1:44" ht="14.25" thickTop="1" x14ac:dyDescent="0.15">
      <c r="A1" s="107" t="s">
        <v>163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9"/>
      <c r="AQ1" t="s">
        <v>45</v>
      </c>
      <c r="AR1" t="s">
        <v>46</v>
      </c>
    </row>
    <row r="2" spans="1:44" x14ac:dyDescent="0.1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3"/>
      <c r="AH2" s="1" t="s">
        <v>26</v>
      </c>
      <c r="AQ2" t="s">
        <v>47</v>
      </c>
      <c r="AR2" t="s">
        <v>81</v>
      </c>
    </row>
    <row r="3" spans="1:44" x14ac:dyDescent="0.15">
      <c r="A3" s="114" t="s">
        <v>0</v>
      </c>
      <c r="B3" s="115"/>
      <c r="C3" s="116"/>
      <c r="D3" s="117"/>
      <c r="E3" s="117"/>
      <c r="F3" s="117"/>
      <c r="G3" s="117"/>
      <c r="H3" s="117"/>
      <c r="I3" s="117"/>
      <c r="J3" s="118"/>
      <c r="K3" s="118"/>
      <c r="L3" s="119" t="s">
        <v>1</v>
      </c>
      <c r="M3" s="116"/>
      <c r="N3" s="131"/>
      <c r="O3" s="132"/>
      <c r="P3" s="132"/>
      <c r="Q3" s="132"/>
      <c r="R3" s="132"/>
      <c r="S3" s="36"/>
      <c r="T3" s="37"/>
      <c r="U3" s="37"/>
      <c r="V3" s="37"/>
      <c r="W3" s="37"/>
      <c r="X3" s="37"/>
      <c r="Y3" s="37"/>
      <c r="Z3" s="37"/>
      <c r="AA3" s="37"/>
      <c r="AB3" s="37"/>
      <c r="AC3" s="37"/>
      <c r="AD3" s="38"/>
      <c r="AH3" t="s">
        <v>27</v>
      </c>
      <c r="AI3">
        <f>SUM(AI4:AI8)</f>
        <v>0</v>
      </c>
      <c r="AK3" s="2" t="s">
        <v>4</v>
      </c>
      <c r="AM3" t="s">
        <v>40</v>
      </c>
      <c r="AN3" s="2" t="s">
        <v>38</v>
      </c>
      <c r="AQ3" t="s">
        <v>48</v>
      </c>
      <c r="AR3" t="s">
        <v>81</v>
      </c>
    </row>
    <row r="4" spans="1:44" x14ac:dyDescent="0.15">
      <c r="A4" s="114"/>
      <c r="B4" s="115"/>
      <c r="C4" s="116"/>
      <c r="D4" s="117"/>
      <c r="E4" s="117"/>
      <c r="F4" s="117"/>
      <c r="G4" s="117"/>
      <c r="H4" s="117"/>
      <c r="I4" s="117"/>
      <c r="J4" s="118"/>
      <c r="K4" s="118"/>
      <c r="L4" s="120"/>
      <c r="M4" s="121"/>
      <c r="N4" s="129"/>
      <c r="O4" s="130"/>
      <c r="P4" s="130"/>
      <c r="Q4" s="130"/>
      <c r="R4" s="130"/>
      <c r="S4" s="39"/>
      <c r="T4" s="40"/>
      <c r="U4" s="40"/>
      <c r="V4" s="40"/>
      <c r="W4" s="40"/>
      <c r="X4" s="40"/>
      <c r="Y4" s="40"/>
      <c r="Z4" s="40"/>
      <c r="AA4" s="40"/>
      <c r="AB4" s="40"/>
      <c r="AC4" s="40"/>
      <c r="AD4" s="41"/>
      <c r="AH4" t="s">
        <v>4</v>
      </c>
      <c r="AI4">
        <f>IFERROR(VLOOKUP(D7,AK4:AL6,2,),0)</f>
        <v>0</v>
      </c>
      <c r="AK4" s="2" t="s">
        <v>31</v>
      </c>
      <c r="AL4">
        <v>100</v>
      </c>
      <c r="AN4" s="2"/>
      <c r="AQ4" t="s">
        <v>49</v>
      </c>
      <c r="AR4" t="s">
        <v>82</v>
      </c>
    </row>
    <row r="5" spans="1:44" x14ac:dyDescent="0.15">
      <c r="A5" s="114" t="s">
        <v>2</v>
      </c>
      <c r="B5" s="115"/>
      <c r="C5" s="116"/>
      <c r="D5" s="117"/>
      <c r="E5" s="117"/>
      <c r="F5" s="117"/>
      <c r="G5" s="117"/>
      <c r="H5" s="117"/>
      <c r="I5" s="117"/>
      <c r="J5" s="118"/>
      <c r="K5" s="122"/>
      <c r="L5" s="119" t="s">
        <v>3</v>
      </c>
      <c r="M5" s="116"/>
      <c r="N5" s="131"/>
      <c r="O5" s="132"/>
      <c r="P5" s="132"/>
      <c r="Q5" s="132"/>
      <c r="R5" s="151"/>
      <c r="S5" s="39"/>
      <c r="T5" s="40"/>
      <c r="U5" s="40"/>
      <c r="V5" s="40"/>
      <c r="W5" s="40"/>
      <c r="X5" s="40"/>
      <c r="Y5" s="40"/>
      <c r="Z5" s="40"/>
      <c r="AA5" s="40"/>
      <c r="AB5" s="40"/>
      <c r="AC5" s="40"/>
      <c r="AD5" s="41"/>
      <c r="AH5" t="s">
        <v>11</v>
      </c>
      <c r="AI5">
        <f>IFERROR(VLOOKUP(D16,AK10:AL16,2),0)+IFERROR(VLOOKUP(D18,AK10:AL16,2),0)+IFERROR(VLOOKUP(D20,AK10:AL16,2),0)</f>
        <v>0</v>
      </c>
      <c r="AK5" s="2" t="s">
        <v>30</v>
      </c>
      <c r="AL5">
        <v>50</v>
      </c>
      <c r="AN5" s="3" t="s">
        <v>152</v>
      </c>
      <c r="AO5" s="2">
        <v>-10</v>
      </c>
      <c r="AQ5" t="s">
        <v>50</v>
      </c>
      <c r="AR5" t="s">
        <v>82</v>
      </c>
    </row>
    <row r="6" spans="1:44" x14ac:dyDescent="0.15">
      <c r="A6" s="114"/>
      <c r="B6" s="115"/>
      <c r="C6" s="116"/>
      <c r="D6" s="117"/>
      <c r="E6" s="117"/>
      <c r="F6" s="117"/>
      <c r="G6" s="117"/>
      <c r="H6" s="117"/>
      <c r="I6" s="117"/>
      <c r="J6" s="118"/>
      <c r="K6" s="122"/>
      <c r="L6" s="119"/>
      <c r="M6" s="116"/>
      <c r="N6" s="152"/>
      <c r="O6" s="153"/>
      <c r="P6" s="153"/>
      <c r="Q6" s="153"/>
      <c r="R6" s="154"/>
      <c r="S6" s="39"/>
      <c r="T6" s="40"/>
      <c r="U6" s="40"/>
      <c r="V6" s="40"/>
      <c r="W6" s="40"/>
      <c r="X6" s="40"/>
      <c r="Y6" s="40"/>
      <c r="Z6" s="40"/>
      <c r="AA6" s="40"/>
      <c r="AB6" s="40"/>
      <c r="AC6" s="40"/>
      <c r="AD6" s="41"/>
      <c r="AH6" s="2" t="s">
        <v>41</v>
      </c>
      <c r="AI6">
        <v>0</v>
      </c>
      <c r="AK6" s="2" t="s">
        <v>29</v>
      </c>
      <c r="AL6">
        <v>0</v>
      </c>
      <c r="AN6" s="3" t="s">
        <v>39</v>
      </c>
      <c r="AO6">
        <v>10</v>
      </c>
      <c r="AQ6" t="s">
        <v>51</v>
      </c>
      <c r="AR6" t="s">
        <v>81</v>
      </c>
    </row>
    <row r="7" spans="1:44" x14ac:dyDescent="0.15">
      <c r="A7" s="114" t="s">
        <v>4</v>
      </c>
      <c r="B7" s="115"/>
      <c r="C7" s="116"/>
      <c r="D7" s="134"/>
      <c r="E7" s="134"/>
      <c r="F7" s="134"/>
      <c r="G7" s="135"/>
      <c r="H7" s="123" t="s">
        <v>10</v>
      </c>
      <c r="I7" s="124"/>
      <c r="J7" s="125"/>
      <c r="K7" s="129"/>
      <c r="L7" s="130"/>
      <c r="M7" s="130"/>
      <c r="N7" s="130"/>
      <c r="O7" s="130"/>
      <c r="P7" s="130"/>
      <c r="Q7" s="130"/>
      <c r="R7" s="130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1"/>
      <c r="AH7" t="s">
        <v>28</v>
      </c>
      <c r="AI7">
        <f>SUM(AJ20:AJ38)</f>
        <v>0</v>
      </c>
      <c r="AK7" s="2" t="s">
        <v>159</v>
      </c>
      <c r="AL7">
        <v>0</v>
      </c>
      <c r="AN7" s="3" t="s">
        <v>89</v>
      </c>
      <c r="AO7">
        <v>10</v>
      </c>
      <c r="AQ7" t="s">
        <v>52</v>
      </c>
      <c r="AR7" t="s">
        <v>81</v>
      </c>
    </row>
    <row r="8" spans="1:44" x14ac:dyDescent="0.15">
      <c r="A8" s="133"/>
      <c r="B8" s="125"/>
      <c r="C8" s="121"/>
      <c r="D8" s="136"/>
      <c r="E8" s="136"/>
      <c r="F8" s="136"/>
      <c r="G8" s="131"/>
      <c r="H8" s="126"/>
      <c r="I8" s="127"/>
      <c r="J8" s="128"/>
      <c r="K8" s="129"/>
      <c r="L8" s="130"/>
      <c r="M8" s="130"/>
      <c r="N8" s="130"/>
      <c r="O8" s="130"/>
      <c r="P8" s="130"/>
      <c r="Q8" s="130"/>
      <c r="R8" s="130"/>
      <c r="S8" s="39"/>
      <c r="T8" s="40"/>
      <c r="U8" s="40"/>
      <c r="V8" s="40"/>
      <c r="W8" s="40"/>
      <c r="X8" s="40"/>
      <c r="Y8" s="40"/>
      <c r="Z8" s="40"/>
      <c r="AA8" s="40"/>
      <c r="AB8" s="40"/>
      <c r="AC8" s="40"/>
      <c r="AD8" s="41"/>
      <c r="AH8" t="s">
        <v>24</v>
      </c>
      <c r="AI8">
        <f>IFERROR(VLOOKUP(Q31,AK36:AL41,2),0)</f>
        <v>0</v>
      </c>
      <c r="AM8">
        <f>IFERROR(VLOOKUP(Q38,$AN$5:$AO$14,2,FALSE),0)</f>
        <v>0</v>
      </c>
      <c r="AN8" s="3" t="s">
        <v>90</v>
      </c>
      <c r="AO8">
        <v>15</v>
      </c>
      <c r="AQ8" t="s">
        <v>53</v>
      </c>
      <c r="AR8" t="s">
        <v>81</v>
      </c>
    </row>
    <row r="9" spans="1:44" x14ac:dyDescent="0.15">
      <c r="A9" s="45" t="s">
        <v>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  <c r="S9" s="39"/>
      <c r="T9" s="40"/>
      <c r="U9" s="40"/>
      <c r="V9" s="40"/>
      <c r="W9" s="40"/>
      <c r="X9" s="40"/>
      <c r="Y9" s="40"/>
      <c r="Z9" s="40"/>
      <c r="AA9" s="40"/>
      <c r="AB9" s="40"/>
      <c r="AC9" s="40"/>
      <c r="AD9" s="41"/>
      <c r="AH9" s="2" t="s">
        <v>38</v>
      </c>
      <c r="AI9">
        <f>SUM(AM8:AM13)</f>
        <v>0</v>
      </c>
      <c r="AK9" s="2" t="s">
        <v>11</v>
      </c>
      <c r="AM9">
        <f>IFERROR(VLOOKUP(Q40,$AN$5:$AO$14,2,FALSE),0)</f>
        <v>0</v>
      </c>
      <c r="AN9" s="3" t="s">
        <v>153</v>
      </c>
      <c r="AO9">
        <v>15</v>
      </c>
      <c r="AQ9" t="s">
        <v>54</v>
      </c>
      <c r="AR9" t="s">
        <v>81</v>
      </c>
    </row>
    <row r="10" spans="1:44" x14ac:dyDescent="0.15">
      <c r="A10" s="137" t="s">
        <v>6</v>
      </c>
      <c r="B10" s="138"/>
      <c r="C10" s="139"/>
      <c r="D10" s="143"/>
      <c r="E10" s="143"/>
      <c r="F10" s="143"/>
      <c r="G10" s="144"/>
      <c r="H10" s="126" t="s">
        <v>7</v>
      </c>
      <c r="I10" s="127"/>
      <c r="J10" s="128"/>
      <c r="K10" s="143"/>
      <c r="L10" s="143"/>
      <c r="M10" s="144"/>
      <c r="N10" s="147" t="s">
        <v>8</v>
      </c>
      <c r="O10" s="148"/>
      <c r="P10" s="18"/>
      <c r="Q10" s="22"/>
      <c r="R10" s="22"/>
      <c r="S10" s="39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1"/>
      <c r="AK10">
        <v>6</v>
      </c>
      <c r="AL10">
        <v>0</v>
      </c>
      <c r="AM10">
        <f>IFERROR(VLOOKUP(Q42,$AN$5:$AO$14,2,FALSE),0)</f>
        <v>0</v>
      </c>
      <c r="AN10" s="3" t="s">
        <v>154</v>
      </c>
      <c r="AO10">
        <v>15</v>
      </c>
      <c r="AQ10" t="s">
        <v>55</v>
      </c>
      <c r="AR10" t="s">
        <v>81</v>
      </c>
    </row>
    <row r="11" spans="1:44" x14ac:dyDescent="0.15">
      <c r="A11" s="140"/>
      <c r="B11" s="141"/>
      <c r="C11" s="142"/>
      <c r="D11" s="145"/>
      <c r="E11" s="145"/>
      <c r="F11" s="145"/>
      <c r="G11" s="146"/>
      <c r="H11" s="126"/>
      <c r="I11" s="127"/>
      <c r="J11" s="128"/>
      <c r="K11" s="145"/>
      <c r="L11" s="145"/>
      <c r="M11" s="146"/>
      <c r="N11" s="149"/>
      <c r="O11" s="150"/>
      <c r="P11" s="18"/>
      <c r="Q11" s="22"/>
      <c r="R11" s="22"/>
      <c r="S11" s="39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1"/>
      <c r="AH11" s="2" t="s">
        <v>157</v>
      </c>
      <c r="AK11">
        <v>7</v>
      </c>
      <c r="AL11">
        <v>12</v>
      </c>
      <c r="AM11">
        <f t="shared" ref="AM11:AM12" si="0">IFERROR(VLOOKUP(Q43,$AN$5:$AO$14,2,FALSE),0)</f>
        <v>0</v>
      </c>
      <c r="AN11" s="3" t="s">
        <v>156</v>
      </c>
      <c r="AO11">
        <v>15</v>
      </c>
      <c r="AQ11" t="s">
        <v>56</v>
      </c>
      <c r="AR11" t="s">
        <v>81</v>
      </c>
    </row>
    <row r="12" spans="1:44" x14ac:dyDescent="0.15">
      <c r="A12" s="45" t="s">
        <v>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  <c r="S12" s="39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1"/>
      <c r="AH12">
        <v>6</v>
      </c>
      <c r="AI12" s="3" t="s">
        <v>158</v>
      </c>
      <c r="AK12">
        <v>8</v>
      </c>
      <c r="AL12">
        <v>27</v>
      </c>
      <c r="AM12">
        <f t="shared" si="0"/>
        <v>0</v>
      </c>
      <c r="AN12" s="3" t="s">
        <v>88</v>
      </c>
      <c r="AO12">
        <v>15</v>
      </c>
      <c r="AQ12" t="s">
        <v>57</v>
      </c>
      <c r="AR12" t="s">
        <v>82</v>
      </c>
    </row>
    <row r="13" spans="1:44" x14ac:dyDescent="0.15">
      <c r="A13" s="155"/>
      <c r="B13" s="19"/>
      <c r="C13" s="18"/>
      <c r="D13" s="19"/>
      <c r="E13" s="18"/>
      <c r="F13" s="19"/>
      <c r="G13" s="18"/>
      <c r="H13" s="19"/>
      <c r="I13" s="18"/>
      <c r="J13" s="19"/>
      <c r="K13" s="48"/>
      <c r="L13" s="49"/>
      <c r="M13" s="48"/>
      <c r="N13" s="49"/>
      <c r="O13" s="18"/>
      <c r="P13" s="19"/>
      <c r="Q13" s="18"/>
      <c r="R13" s="22"/>
      <c r="S13" s="39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1"/>
      <c r="AH13">
        <v>8</v>
      </c>
      <c r="AI13" s="3" t="s">
        <v>140</v>
      </c>
      <c r="AK13">
        <v>9</v>
      </c>
      <c r="AL13">
        <v>44</v>
      </c>
      <c r="AN13" s="3" t="s">
        <v>160</v>
      </c>
      <c r="AO13">
        <v>15</v>
      </c>
      <c r="AQ13" t="s">
        <v>58</v>
      </c>
      <c r="AR13" t="s">
        <v>81</v>
      </c>
    </row>
    <row r="14" spans="1:44" x14ac:dyDescent="0.15">
      <c r="A14" s="156"/>
      <c r="B14" s="21"/>
      <c r="C14" s="20"/>
      <c r="D14" s="21"/>
      <c r="E14" s="20"/>
      <c r="F14" s="21"/>
      <c r="G14" s="20"/>
      <c r="H14" s="21"/>
      <c r="I14" s="20"/>
      <c r="J14" s="21"/>
      <c r="K14" s="50"/>
      <c r="L14" s="51"/>
      <c r="M14" s="50"/>
      <c r="N14" s="51"/>
      <c r="O14" s="20"/>
      <c r="P14" s="21"/>
      <c r="Q14" s="20"/>
      <c r="R14" s="23"/>
      <c r="S14" s="42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4"/>
      <c r="AH14">
        <v>10</v>
      </c>
      <c r="AI14" s="3" t="s">
        <v>139</v>
      </c>
      <c r="AK14">
        <v>10</v>
      </c>
      <c r="AL14">
        <v>64</v>
      </c>
      <c r="AN14" s="3" t="s">
        <v>155</v>
      </c>
      <c r="AO14">
        <v>10</v>
      </c>
      <c r="AQ14" t="s">
        <v>59</v>
      </c>
      <c r="AR14" t="s">
        <v>81</v>
      </c>
    </row>
    <row r="15" spans="1:44" x14ac:dyDescent="0.15">
      <c r="A15" s="95" t="s">
        <v>11</v>
      </c>
      <c r="B15" s="28"/>
      <c r="C15" s="28"/>
      <c r="D15" s="28"/>
      <c r="E15" s="28"/>
      <c r="F15" s="28"/>
      <c r="G15" s="28"/>
      <c r="H15" s="28"/>
      <c r="I15" s="28"/>
      <c r="J15" s="28"/>
      <c r="K15" s="96"/>
      <c r="L15" s="27" t="s">
        <v>137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9"/>
      <c r="AH15">
        <v>12</v>
      </c>
      <c r="AI15" s="3" t="s">
        <v>138</v>
      </c>
      <c r="AK15">
        <v>11</v>
      </c>
      <c r="AL15">
        <v>86</v>
      </c>
      <c r="AQ15" t="s">
        <v>60</v>
      </c>
      <c r="AR15" t="s">
        <v>82</v>
      </c>
    </row>
    <row r="16" spans="1:44" ht="13.5" customHeight="1" x14ac:dyDescent="0.15">
      <c r="A16" s="84" t="s">
        <v>12</v>
      </c>
      <c r="B16" s="85"/>
      <c r="C16" s="73"/>
      <c r="D16" s="98"/>
      <c r="E16" s="98"/>
      <c r="F16" s="99"/>
      <c r="G16" s="161" t="s">
        <v>41</v>
      </c>
      <c r="H16" s="162"/>
      <c r="I16" s="165" t="str">
        <f>IF(D20="","",ROUNDUP(D20+5,0))</f>
        <v/>
      </c>
      <c r="J16" s="166"/>
      <c r="K16" s="167"/>
      <c r="L16" s="4"/>
      <c r="M16" s="171" t="s">
        <v>42</v>
      </c>
      <c r="N16" s="90"/>
      <c r="O16" s="90"/>
      <c r="P16" s="172"/>
      <c r="Q16" s="52" t="s">
        <v>166</v>
      </c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4"/>
      <c r="AK16">
        <v>12</v>
      </c>
      <c r="AL16">
        <v>111</v>
      </c>
      <c r="AQ16" t="s">
        <v>61</v>
      </c>
      <c r="AR16" t="s">
        <v>81</v>
      </c>
    </row>
    <row r="17" spans="1:44" ht="13.5" customHeight="1" x14ac:dyDescent="0.15">
      <c r="A17" s="84"/>
      <c r="B17" s="85"/>
      <c r="C17" s="73"/>
      <c r="D17" s="100"/>
      <c r="E17" s="100"/>
      <c r="F17" s="101"/>
      <c r="G17" s="163"/>
      <c r="H17" s="164"/>
      <c r="I17" s="168"/>
      <c r="J17" s="169"/>
      <c r="K17" s="170"/>
      <c r="L17" s="5"/>
      <c r="M17" s="173"/>
      <c r="N17" s="80"/>
      <c r="O17" s="80"/>
      <c r="P17" s="174"/>
      <c r="Q17" s="55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/>
      <c r="AQ17" t="s">
        <v>62</v>
      </c>
      <c r="AR17" t="s">
        <v>82</v>
      </c>
    </row>
    <row r="18" spans="1:44" x14ac:dyDescent="0.15">
      <c r="A18" s="84" t="s">
        <v>13</v>
      </c>
      <c r="B18" s="85"/>
      <c r="C18" s="73"/>
      <c r="D18" s="86"/>
      <c r="E18" s="87"/>
      <c r="F18" s="88"/>
      <c r="G18" s="69" t="s">
        <v>17</v>
      </c>
      <c r="H18" s="70"/>
      <c r="I18" s="73" t="str">
        <f>IF(D18="","",_xlfn.IFNA(VLOOKUP(AQ14,A24:H29,7,0),0)+_xlfn.IFNA(VLOOKUP(AQ14,K24:R29,7,0),0)+_xlfn.IFNA(VLOOKUP(AQ14,U24:AB29,7,0),0)+5+D18)</f>
        <v/>
      </c>
      <c r="J18" s="74"/>
      <c r="K18" s="75"/>
      <c r="L18" s="6"/>
      <c r="M18" s="90" t="s">
        <v>43</v>
      </c>
      <c r="N18" s="90"/>
      <c r="O18" s="90"/>
      <c r="P18" s="90"/>
      <c r="Q18" s="91" t="s">
        <v>164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/>
      <c r="AQ18" t="s">
        <v>63</v>
      </c>
      <c r="AR18" t="s">
        <v>81</v>
      </c>
    </row>
    <row r="19" spans="1:44" x14ac:dyDescent="0.15">
      <c r="A19" s="84"/>
      <c r="B19" s="85"/>
      <c r="C19" s="73"/>
      <c r="D19" s="86"/>
      <c r="E19" s="87"/>
      <c r="F19" s="88"/>
      <c r="G19" s="69"/>
      <c r="H19" s="70"/>
      <c r="I19" s="73"/>
      <c r="J19" s="74"/>
      <c r="K19" s="75"/>
      <c r="L19" s="6"/>
      <c r="M19" s="79"/>
      <c r="N19" s="79"/>
      <c r="O19" s="79"/>
      <c r="P19" s="79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3"/>
      <c r="AJ19" s="2" t="s">
        <v>28</v>
      </c>
      <c r="AK19" s="2" t="s">
        <v>19</v>
      </c>
      <c r="AQ19" t="s">
        <v>64</v>
      </c>
      <c r="AR19" t="s">
        <v>81</v>
      </c>
    </row>
    <row r="20" spans="1:44" x14ac:dyDescent="0.15">
      <c r="A20" s="84" t="s">
        <v>14</v>
      </c>
      <c r="B20" s="85"/>
      <c r="C20" s="73"/>
      <c r="D20" s="86"/>
      <c r="E20" s="87"/>
      <c r="F20" s="88"/>
      <c r="G20" s="69" t="s">
        <v>18</v>
      </c>
      <c r="H20" s="70"/>
      <c r="I20" s="73" t="str">
        <f>IF(D20="","",VLOOKUP(D20,AH12:AI15,2,1))</f>
        <v/>
      </c>
      <c r="J20" s="74"/>
      <c r="K20" s="75"/>
      <c r="L20" s="6"/>
      <c r="M20" s="79" t="s">
        <v>44</v>
      </c>
      <c r="N20" s="79"/>
      <c r="O20" s="79"/>
      <c r="P20" s="79"/>
      <c r="Q20" s="81" t="s">
        <v>165</v>
      </c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/>
      <c r="AJ20" s="2">
        <f t="shared" ref="AJ20:AJ25" si="1">IF(G24="",0,VLOOKUP(G24,$AK$21:$AL$27,2,TRUE))</f>
        <v>0</v>
      </c>
      <c r="AK20" s="2"/>
      <c r="AQ20" t="s">
        <v>65</v>
      </c>
      <c r="AR20" t="s">
        <v>83</v>
      </c>
    </row>
    <row r="21" spans="1:44" x14ac:dyDescent="0.15">
      <c r="A21" s="102"/>
      <c r="B21" s="103"/>
      <c r="C21" s="76"/>
      <c r="D21" s="104"/>
      <c r="E21" s="105"/>
      <c r="F21" s="106"/>
      <c r="G21" s="71"/>
      <c r="H21" s="72"/>
      <c r="I21" s="76"/>
      <c r="J21" s="77"/>
      <c r="K21" s="78"/>
      <c r="L21" s="6"/>
      <c r="M21" s="80"/>
      <c r="N21" s="80"/>
      <c r="O21" s="80"/>
      <c r="P21" s="80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/>
      <c r="AJ21" s="2">
        <f t="shared" si="1"/>
        <v>0</v>
      </c>
      <c r="AK21">
        <v>1</v>
      </c>
      <c r="AL21">
        <v>3</v>
      </c>
      <c r="AQ21" s="2" t="s">
        <v>86</v>
      </c>
      <c r="AR21" s="2" t="s">
        <v>85</v>
      </c>
    </row>
    <row r="22" spans="1:44" x14ac:dyDescent="0.15">
      <c r="A22" s="92" t="s">
        <v>15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4"/>
      <c r="AJ22" s="2">
        <f t="shared" si="1"/>
        <v>0</v>
      </c>
      <c r="AK22">
        <v>2</v>
      </c>
      <c r="AL22">
        <v>9</v>
      </c>
      <c r="AQ22" t="s">
        <v>66</v>
      </c>
      <c r="AR22" t="s">
        <v>81</v>
      </c>
    </row>
    <row r="23" spans="1:44" x14ac:dyDescent="0.15">
      <c r="A23" s="178" t="s">
        <v>16</v>
      </c>
      <c r="B23" s="24"/>
      <c r="C23" s="24"/>
      <c r="D23" s="25"/>
      <c r="E23" s="26" t="s">
        <v>11</v>
      </c>
      <c r="F23" s="24"/>
      <c r="G23" s="26" t="s">
        <v>80</v>
      </c>
      <c r="H23" s="25"/>
      <c r="I23" s="66" t="s">
        <v>20</v>
      </c>
      <c r="J23" s="67"/>
      <c r="K23" s="68" t="s">
        <v>16</v>
      </c>
      <c r="L23" s="24"/>
      <c r="M23" s="24"/>
      <c r="N23" s="25"/>
      <c r="O23" s="26" t="s">
        <v>11</v>
      </c>
      <c r="P23" s="25"/>
      <c r="Q23" s="26" t="s">
        <v>80</v>
      </c>
      <c r="R23" s="25"/>
      <c r="S23" s="66" t="s">
        <v>20</v>
      </c>
      <c r="T23" s="67"/>
      <c r="U23" s="24" t="s">
        <v>16</v>
      </c>
      <c r="V23" s="24"/>
      <c r="W23" s="24"/>
      <c r="X23" s="25"/>
      <c r="Y23" s="26" t="s">
        <v>11</v>
      </c>
      <c r="Z23" s="25"/>
      <c r="AA23" s="26" t="s">
        <v>80</v>
      </c>
      <c r="AB23" s="25"/>
      <c r="AC23" s="66" t="s">
        <v>20</v>
      </c>
      <c r="AD23" s="89"/>
      <c r="AJ23" s="2">
        <f t="shared" si="1"/>
        <v>0</v>
      </c>
      <c r="AK23">
        <v>3</v>
      </c>
      <c r="AL23">
        <v>18</v>
      </c>
      <c r="AQ23" t="s">
        <v>67</v>
      </c>
      <c r="AR23" t="s">
        <v>81</v>
      </c>
    </row>
    <row r="24" spans="1:44" x14ac:dyDescent="0.15">
      <c r="A24" s="179"/>
      <c r="B24" s="11"/>
      <c r="C24" s="11"/>
      <c r="D24" s="12"/>
      <c r="E24" s="30" t="str">
        <f t="shared" ref="E24:E29" si="2">_xlfn.IFNA(VLOOKUP(A24,$AQ$2:$AR$38,2,FALSE),"")</f>
        <v/>
      </c>
      <c r="F24" s="180"/>
      <c r="G24" s="195"/>
      <c r="H24" s="9"/>
      <c r="I24" s="193" t="str">
        <f t="shared" ref="I24:I29" si="3">_xlfn.IFNA(G24+VLOOKUP(E24,$A$16:$F$21,4,FALSE),"")</f>
        <v/>
      </c>
      <c r="J24" s="194"/>
      <c r="K24" s="10"/>
      <c r="L24" s="11"/>
      <c r="M24" s="11"/>
      <c r="N24" s="12"/>
      <c r="O24" s="30" t="str">
        <f t="shared" ref="O24:O29" si="4">_xlfn.IFNA(VLOOKUP(K24,$AQ$2:$AR$38,2,FALSE),"")</f>
        <v/>
      </c>
      <c r="P24" s="31"/>
      <c r="Q24" s="8"/>
      <c r="R24" s="9"/>
      <c r="S24" s="16" t="str">
        <f t="shared" ref="S24:S29" si="5">_xlfn.IFNA(Q24+VLOOKUP(O24,$A$16:$F$21,4,FALSE),"")</f>
        <v/>
      </c>
      <c r="T24" s="17"/>
      <c r="U24" s="10"/>
      <c r="V24" s="11"/>
      <c r="W24" s="11"/>
      <c r="X24" s="12"/>
      <c r="Y24" s="30" t="str">
        <f t="shared" ref="Y24:Y29" si="6">_xlfn.IFNA(VLOOKUP(U24,$AQ$2:$AR$38,2,FALSE),"")</f>
        <v/>
      </c>
      <c r="Z24" s="31"/>
      <c r="AA24" s="8"/>
      <c r="AB24" s="9"/>
      <c r="AC24" s="16" t="str">
        <f t="shared" ref="AC24:AC29" si="7">_xlfn.IFNA(AA24+VLOOKUP(Y24,$A$16:$F$21,4,FALSE),"")</f>
        <v/>
      </c>
      <c r="AD24" s="177"/>
      <c r="AJ24" s="2">
        <f t="shared" si="1"/>
        <v>0</v>
      </c>
      <c r="AK24">
        <v>4</v>
      </c>
      <c r="AL24">
        <v>30</v>
      </c>
      <c r="AQ24" s="2" t="s">
        <v>87</v>
      </c>
      <c r="AR24" s="2" t="s">
        <v>85</v>
      </c>
    </row>
    <row r="25" spans="1:44" x14ac:dyDescent="0.15">
      <c r="A25" s="175"/>
      <c r="B25" s="14"/>
      <c r="C25" s="14"/>
      <c r="D25" s="15"/>
      <c r="E25" s="32" t="str">
        <f t="shared" si="2"/>
        <v/>
      </c>
      <c r="F25" s="97"/>
      <c r="G25" s="176"/>
      <c r="H25" s="35"/>
      <c r="I25" s="189" t="str">
        <f t="shared" si="3"/>
        <v/>
      </c>
      <c r="J25" s="190"/>
      <c r="K25" s="13"/>
      <c r="L25" s="14"/>
      <c r="M25" s="14"/>
      <c r="N25" s="15"/>
      <c r="O25" s="32" t="str">
        <f t="shared" si="4"/>
        <v/>
      </c>
      <c r="P25" s="33"/>
      <c r="Q25" s="34"/>
      <c r="R25" s="35"/>
      <c r="S25" s="58" t="str">
        <f t="shared" si="5"/>
        <v/>
      </c>
      <c r="T25" s="65"/>
      <c r="U25" s="13"/>
      <c r="V25" s="14"/>
      <c r="W25" s="14"/>
      <c r="X25" s="15"/>
      <c r="Y25" s="32" t="str">
        <f t="shared" si="6"/>
        <v/>
      </c>
      <c r="Z25" s="33"/>
      <c r="AA25" s="34"/>
      <c r="AB25" s="35"/>
      <c r="AC25" s="58" t="str">
        <f t="shared" si="7"/>
        <v/>
      </c>
      <c r="AD25" s="59"/>
      <c r="AJ25" s="2">
        <f t="shared" si="1"/>
        <v>0</v>
      </c>
      <c r="AK25">
        <v>5</v>
      </c>
      <c r="AL25">
        <v>45</v>
      </c>
      <c r="AQ25" t="s">
        <v>68</v>
      </c>
      <c r="AR25" t="s">
        <v>83</v>
      </c>
    </row>
    <row r="26" spans="1:44" x14ac:dyDescent="0.15">
      <c r="A26" s="175"/>
      <c r="B26" s="14"/>
      <c r="C26" s="14"/>
      <c r="D26" s="15"/>
      <c r="E26" s="32" t="str">
        <f t="shared" si="2"/>
        <v/>
      </c>
      <c r="F26" s="97"/>
      <c r="G26" s="176"/>
      <c r="H26" s="35"/>
      <c r="I26" s="189" t="str">
        <f t="shared" si="3"/>
        <v/>
      </c>
      <c r="J26" s="190"/>
      <c r="K26" s="13"/>
      <c r="L26" s="14"/>
      <c r="M26" s="14"/>
      <c r="N26" s="15"/>
      <c r="O26" s="32" t="str">
        <f t="shared" si="4"/>
        <v/>
      </c>
      <c r="P26" s="33"/>
      <c r="Q26" s="34"/>
      <c r="R26" s="35"/>
      <c r="S26" s="58" t="str">
        <f t="shared" si="5"/>
        <v/>
      </c>
      <c r="T26" s="65"/>
      <c r="U26" s="13"/>
      <c r="V26" s="14"/>
      <c r="W26" s="14"/>
      <c r="X26" s="15"/>
      <c r="Y26" s="32" t="str">
        <f t="shared" si="6"/>
        <v/>
      </c>
      <c r="Z26" s="33"/>
      <c r="AA26" s="34"/>
      <c r="AB26" s="35"/>
      <c r="AC26" s="58" t="str">
        <f t="shared" si="7"/>
        <v/>
      </c>
      <c r="AD26" s="59"/>
      <c r="AJ26" s="2">
        <f t="shared" ref="AJ26:AJ31" si="8">IF(Q24="",0,VLOOKUP(Q24,$AK$21:$AL$27,2,TRUE))</f>
        <v>0</v>
      </c>
      <c r="AK26">
        <v>6</v>
      </c>
      <c r="AL26">
        <v>63</v>
      </c>
      <c r="AQ26" t="s">
        <v>69</v>
      </c>
      <c r="AR26" t="s">
        <v>83</v>
      </c>
    </row>
    <row r="27" spans="1:44" x14ac:dyDescent="0.15">
      <c r="A27" s="175"/>
      <c r="B27" s="14"/>
      <c r="C27" s="14"/>
      <c r="D27" s="15"/>
      <c r="E27" s="32" t="str">
        <f t="shared" si="2"/>
        <v/>
      </c>
      <c r="F27" s="97"/>
      <c r="G27" s="176"/>
      <c r="H27" s="35"/>
      <c r="I27" s="189" t="str">
        <f t="shared" si="3"/>
        <v/>
      </c>
      <c r="J27" s="190"/>
      <c r="K27" s="13"/>
      <c r="L27" s="14"/>
      <c r="M27" s="14"/>
      <c r="N27" s="15"/>
      <c r="O27" s="32" t="str">
        <f t="shared" si="4"/>
        <v/>
      </c>
      <c r="P27" s="33"/>
      <c r="Q27" s="34"/>
      <c r="R27" s="35"/>
      <c r="S27" s="58" t="str">
        <f t="shared" si="5"/>
        <v/>
      </c>
      <c r="T27" s="65"/>
      <c r="U27" s="13"/>
      <c r="V27" s="14"/>
      <c r="W27" s="14"/>
      <c r="X27" s="15"/>
      <c r="Y27" s="32" t="str">
        <f t="shared" si="6"/>
        <v/>
      </c>
      <c r="Z27" s="33"/>
      <c r="AA27" s="34"/>
      <c r="AB27" s="35"/>
      <c r="AC27" s="58" t="str">
        <f t="shared" si="7"/>
        <v/>
      </c>
      <c r="AD27" s="59"/>
      <c r="AJ27" s="2">
        <f t="shared" si="8"/>
        <v>0</v>
      </c>
      <c r="AK27">
        <v>7</v>
      </c>
      <c r="AL27">
        <v>84</v>
      </c>
      <c r="AQ27" t="s">
        <v>70</v>
      </c>
      <c r="AR27" t="s">
        <v>83</v>
      </c>
    </row>
    <row r="28" spans="1:44" x14ac:dyDescent="0.15">
      <c r="A28" s="175"/>
      <c r="B28" s="14"/>
      <c r="C28" s="14"/>
      <c r="D28" s="15"/>
      <c r="E28" s="32" t="str">
        <f t="shared" si="2"/>
        <v/>
      </c>
      <c r="F28" s="97"/>
      <c r="G28" s="176"/>
      <c r="H28" s="35"/>
      <c r="I28" s="189" t="str">
        <f t="shared" si="3"/>
        <v/>
      </c>
      <c r="J28" s="190"/>
      <c r="K28" s="13"/>
      <c r="L28" s="14"/>
      <c r="M28" s="14"/>
      <c r="N28" s="15"/>
      <c r="O28" s="32" t="str">
        <f t="shared" si="4"/>
        <v/>
      </c>
      <c r="P28" s="33"/>
      <c r="Q28" s="34"/>
      <c r="R28" s="35"/>
      <c r="S28" s="58" t="str">
        <f t="shared" si="5"/>
        <v/>
      </c>
      <c r="T28" s="65"/>
      <c r="U28" s="13"/>
      <c r="V28" s="14"/>
      <c r="W28" s="14"/>
      <c r="X28" s="15"/>
      <c r="Y28" s="32" t="str">
        <f t="shared" si="6"/>
        <v/>
      </c>
      <c r="Z28" s="33"/>
      <c r="AA28" s="34"/>
      <c r="AB28" s="35"/>
      <c r="AC28" s="58" t="str">
        <f t="shared" si="7"/>
        <v/>
      </c>
      <c r="AD28" s="59"/>
      <c r="AJ28" s="2">
        <f t="shared" si="8"/>
        <v>0</v>
      </c>
      <c r="AQ28" t="s">
        <v>71</v>
      </c>
      <c r="AR28" t="s">
        <v>83</v>
      </c>
    </row>
    <row r="29" spans="1:44" x14ac:dyDescent="0.15">
      <c r="A29" s="191"/>
      <c r="B29" s="61"/>
      <c r="C29" s="61"/>
      <c r="D29" s="62"/>
      <c r="E29" s="63" t="str">
        <f t="shared" si="2"/>
        <v/>
      </c>
      <c r="F29" s="192"/>
      <c r="G29" s="206"/>
      <c r="H29" s="160"/>
      <c r="I29" s="186" t="str">
        <f t="shared" si="3"/>
        <v/>
      </c>
      <c r="J29" s="187"/>
      <c r="K29" s="60"/>
      <c r="L29" s="61"/>
      <c r="M29" s="61"/>
      <c r="N29" s="62"/>
      <c r="O29" s="63" t="str">
        <f t="shared" si="4"/>
        <v/>
      </c>
      <c r="P29" s="64"/>
      <c r="Q29" s="159"/>
      <c r="R29" s="160"/>
      <c r="S29" s="157" t="str">
        <f t="shared" si="5"/>
        <v/>
      </c>
      <c r="T29" s="188"/>
      <c r="U29" s="60"/>
      <c r="V29" s="61"/>
      <c r="W29" s="61"/>
      <c r="X29" s="62"/>
      <c r="Y29" s="63" t="str">
        <f t="shared" si="6"/>
        <v/>
      </c>
      <c r="Z29" s="64"/>
      <c r="AA29" s="159"/>
      <c r="AB29" s="160"/>
      <c r="AC29" s="157" t="str">
        <f t="shared" si="7"/>
        <v/>
      </c>
      <c r="AD29" s="158"/>
      <c r="AJ29" s="2">
        <f t="shared" si="8"/>
        <v>0</v>
      </c>
      <c r="AQ29" t="s">
        <v>72</v>
      </c>
      <c r="AR29" t="s">
        <v>83</v>
      </c>
    </row>
    <row r="30" spans="1:44" x14ac:dyDescent="0.15">
      <c r="A30" s="183" t="s">
        <v>23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4"/>
      <c r="Q30" s="183" t="s">
        <v>24</v>
      </c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5"/>
      <c r="AJ30" s="2">
        <f t="shared" si="8"/>
        <v>0</v>
      </c>
      <c r="AQ30" t="s">
        <v>73</v>
      </c>
      <c r="AR30" t="s">
        <v>83</v>
      </c>
    </row>
    <row r="31" spans="1:44" x14ac:dyDescent="0.15">
      <c r="A31" s="24" t="s">
        <v>21</v>
      </c>
      <c r="B31" s="24"/>
      <c r="C31" s="24"/>
      <c r="D31" s="24"/>
      <c r="E31" s="24"/>
      <c r="F31" s="24"/>
      <c r="G31" s="25"/>
      <c r="H31" s="26" t="s">
        <v>22</v>
      </c>
      <c r="I31" s="24"/>
      <c r="J31" s="26" t="s">
        <v>18</v>
      </c>
      <c r="K31" s="25"/>
      <c r="L31" s="26" t="s">
        <v>144</v>
      </c>
      <c r="M31" s="24"/>
      <c r="N31" s="24"/>
      <c r="O31" s="24"/>
      <c r="P31" s="196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2"/>
      <c r="AH31" s="2"/>
      <c r="AJ31" s="2">
        <f t="shared" si="8"/>
        <v>0</v>
      </c>
      <c r="AQ31" t="s">
        <v>74</v>
      </c>
      <c r="AR31" t="s">
        <v>83</v>
      </c>
    </row>
    <row r="32" spans="1:44" ht="13.5" customHeight="1" x14ac:dyDescent="0.15">
      <c r="A32" s="226"/>
      <c r="B32" s="226"/>
      <c r="C32" s="226"/>
      <c r="D32" s="226"/>
      <c r="E32" s="226"/>
      <c r="F32" s="226"/>
      <c r="G32" s="227"/>
      <c r="H32" s="204" t="str">
        <f>_xlfn.IFNA(VLOOKUP(A32,$AK$46:$AP$70,2,0),"")</f>
        <v/>
      </c>
      <c r="I32" s="205"/>
      <c r="J32" s="197" t="str">
        <f>_xlfn.IFNA(VLOOKUP(A32,$AK$46:$AP$70,4,0),"")</f>
        <v/>
      </c>
      <c r="K32" s="203"/>
      <c r="L32" s="197" t="str">
        <f>_xlfn.IFNA(VLOOKUP(A32,$AK$46:$AP$70,5,0),"")</f>
        <v/>
      </c>
      <c r="M32" s="40"/>
      <c r="N32" s="40"/>
      <c r="O32" s="40"/>
      <c r="P32" s="198"/>
      <c r="Q32" s="232" t="str">
        <f>_xlfn.IFNA(VLOOKUP(Q31,AK36:AM41,3,0),"")</f>
        <v/>
      </c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3"/>
      <c r="AH32" s="2"/>
      <c r="AJ32" s="2">
        <f>IF(AA24="",0,VLOOKUP(AA24,$AK$21:$AL$27,2,TRUE))</f>
        <v>0</v>
      </c>
      <c r="AQ32" t="s">
        <v>75</v>
      </c>
      <c r="AR32" t="s">
        <v>83</v>
      </c>
    </row>
    <row r="33" spans="1:44" x14ac:dyDescent="0.15">
      <c r="A33" s="226"/>
      <c r="B33" s="226"/>
      <c r="C33" s="226"/>
      <c r="D33" s="226"/>
      <c r="E33" s="226"/>
      <c r="F33" s="226"/>
      <c r="G33" s="227"/>
      <c r="H33" s="201" t="str">
        <f>_xlfn.IFNA(VLOOKUP(A33,$AK$46:$AP$70,2,0),"")</f>
        <v/>
      </c>
      <c r="I33" s="202"/>
      <c r="J33" s="197" t="str">
        <f>_xlfn.IFNA(VLOOKUP(A33,$AK$46:$AP$70,4,0),"")</f>
        <v/>
      </c>
      <c r="K33" s="203"/>
      <c r="L33" s="197" t="str">
        <f>_xlfn.IFNA(VLOOKUP(A33,$AK$46:$AP$70,5,0),"")</f>
        <v/>
      </c>
      <c r="M33" s="40"/>
      <c r="N33" s="40"/>
      <c r="O33" s="40"/>
      <c r="P33" s="198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3"/>
      <c r="AH33" s="2"/>
      <c r="AJ33" s="2">
        <f t="shared" ref="AJ33:AJ38" si="9">IF(AA25="",0,VLOOKUP(AA25,$AK$21:$AL$27,2,TRUE))</f>
        <v>0</v>
      </c>
      <c r="AQ33" t="s">
        <v>76</v>
      </c>
      <c r="AR33" t="s">
        <v>83</v>
      </c>
    </row>
    <row r="34" spans="1:44" x14ac:dyDescent="0.15">
      <c r="A34" s="226"/>
      <c r="B34" s="226"/>
      <c r="C34" s="226"/>
      <c r="D34" s="226"/>
      <c r="E34" s="226"/>
      <c r="F34" s="226"/>
      <c r="G34" s="227"/>
      <c r="H34" s="201" t="str">
        <f>_xlfn.IFNA(VLOOKUP(A34,$AK$46:$AP$70,2,0),"")</f>
        <v/>
      </c>
      <c r="I34" s="202"/>
      <c r="J34" s="197" t="str">
        <f>_xlfn.IFNA(VLOOKUP(A34,$AK$46:$AP$70,4,0),"")</f>
        <v/>
      </c>
      <c r="K34" s="203"/>
      <c r="L34" s="197" t="str">
        <f>_xlfn.IFNA(VLOOKUP(A34,$AK$46:$AP$70,5,0),"")</f>
        <v/>
      </c>
      <c r="M34" s="40"/>
      <c r="N34" s="40"/>
      <c r="O34" s="40"/>
      <c r="P34" s="198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3"/>
      <c r="AJ34" s="2">
        <f t="shared" si="9"/>
        <v>0</v>
      </c>
      <c r="AK34" s="2" t="s">
        <v>32</v>
      </c>
      <c r="AQ34" s="2" t="s">
        <v>161</v>
      </c>
      <c r="AR34" s="2" t="s">
        <v>162</v>
      </c>
    </row>
    <row r="35" spans="1:44" x14ac:dyDescent="0.15">
      <c r="A35" s="226"/>
      <c r="B35" s="226"/>
      <c r="C35" s="226"/>
      <c r="D35" s="226"/>
      <c r="E35" s="226"/>
      <c r="F35" s="226"/>
      <c r="G35" s="227"/>
      <c r="H35" s="201" t="str">
        <f>_xlfn.IFNA(VLOOKUP(A35,$AK$46:$AP$70,2,0),"")</f>
        <v/>
      </c>
      <c r="I35" s="202"/>
      <c r="J35" s="197" t="str">
        <f>_xlfn.IFNA(VLOOKUP(A35,$AK$46:$AP$70,4,0),"")</f>
        <v/>
      </c>
      <c r="K35" s="203"/>
      <c r="L35" s="197" t="str">
        <f>_xlfn.IFNA(VLOOKUP(A35,$AK$46:$AP$70,5,0),"")</f>
        <v/>
      </c>
      <c r="M35" s="40"/>
      <c r="N35" s="40"/>
      <c r="O35" s="40"/>
      <c r="P35" s="198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3"/>
      <c r="AJ35" s="2">
        <f t="shared" si="9"/>
        <v>0</v>
      </c>
      <c r="AK35" s="2"/>
      <c r="AQ35" t="s">
        <v>77</v>
      </c>
      <c r="AR35" t="s">
        <v>83</v>
      </c>
    </row>
    <row r="36" spans="1:44" x14ac:dyDescent="0.15">
      <c r="A36" s="228"/>
      <c r="B36" s="228"/>
      <c r="C36" s="228"/>
      <c r="D36" s="228"/>
      <c r="E36" s="228"/>
      <c r="F36" s="228"/>
      <c r="G36" s="229"/>
      <c r="H36" s="230" t="str">
        <f>_xlfn.IFNA(VLOOKUP(A36,$AK$46:$AP$70,2,0),"")</f>
        <v/>
      </c>
      <c r="I36" s="231"/>
      <c r="J36" s="199" t="str">
        <f>_xlfn.IFNA(VLOOKUP(A36,$AK$46:$AP$70,4,0),"")</f>
        <v/>
      </c>
      <c r="K36" s="236"/>
      <c r="L36" s="199" t="str">
        <f>_xlfn.IFNA(VLOOKUP(A36,$AK$46:$AP$70,5,0),"")</f>
        <v/>
      </c>
      <c r="M36" s="43"/>
      <c r="N36" s="43"/>
      <c r="O36" s="43"/>
      <c r="P36" s="200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5"/>
      <c r="AJ36" s="2">
        <f t="shared" si="9"/>
        <v>0</v>
      </c>
      <c r="AK36" s="2" t="s">
        <v>33</v>
      </c>
      <c r="AL36">
        <v>20</v>
      </c>
      <c r="AM36" s="2" t="s">
        <v>146</v>
      </c>
      <c r="AN36" s="2"/>
      <c r="AO36" s="2"/>
      <c r="AQ36" t="s">
        <v>73</v>
      </c>
      <c r="AR36" t="s">
        <v>83</v>
      </c>
    </row>
    <row r="37" spans="1:44" x14ac:dyDescent="0.15">
      <c r="A37" s="222" t="s">
        <v>25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4"/>
      <c r="Q37" s="223" t="s">
        <v>40</v>
      </c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5"/>
      <c r="AJ37" s="2">
        <f t="shared" si="9"/>
        <v>0</v>
      </c>
      <c r="AK37" s="2" t="s">
        <v>34</v>
      </c>
      <c r="AL37">
        <v>30</v>
      </c>
      <c r="AM37" s="2" t="s">
        <v>147</v>
      </c>
      <c r="AQ37" t="s">
        <v>78</v>
      </c>
      <c r="AR37" s="2" t="s">
        <v>84</v>
      </c>
    </row>
    <row r="38" spans="1:44" x14ac:dyDescent="0.15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5"/>
      <c r="Q38" s="207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9"/>
      <c r="AJ38" s="2">
        <f t="shared" si="9"/>
        <v>0</v>
      </c>
      <c r="AK38" s="2" t="s">
        <v>91</v>
      </c>
      <c r="AL38">
        <v>30</v>
      </c>
      <c r="AM38" s="2" t="s">
        <v>148</v>
      </c>
      <c r="AQ38" t="s">
        <v>79</v>
      </c>
      <c r="AR38" s="2" t="s">
        <v>85</v>
      </c>
    </row>
    <row r="39" spans="1:44" x14ac:dyDescent="0.15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8"/>
      <c r="Q39" s="207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9"/>
      <c r="AK39" s="2" t="s">
        <v>35</v>
      </c>
      <c r="AL39">
        <v>40</v>
      </c>
      <c r="AM39" s="2" t="s">
        <v>149</v>
      </c>
    </row>
    <row r="40" spans="1:44" x14ac:dyDescent="0.1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8"/>
      <c r="Q40" s="207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9"/>
      <c r="AK40" s="2" t="s">
        <v>36</v>
      </c>
      <c r="AL40">
        <v>20</v>
      </c>
      <c r="AM40" s="2" t="s">
        <v>150</v>
      </c>
    </row>
    <row r="41" spans="1:44" x14ac:dyDescent="0.1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8"/>
      <c r="Q41" s="207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9"/>
      <c r="AK41" s="2" t="s">
        <v>37</v>
      </c>
      <c r="AL41">
        <v>50</v>
      </c>
      <c r="AM41" s="2" t="s">
        <v>151</v>
      </c>
    </row>
    <row r="42" spans="1:44" x14ac:dyDescent="0.15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8"/>
      <c r="Q42" s="207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9"/>
    </row>
    <row r="43" spans="1:44" x14ac:dyDescent="0.15">
      <c r="A43" s="216"/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8"/>
      <c r="Q43" s="207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9"/>
    </row>
    <row r="44" spans="1:44" x14ac:dyDescent="0.15">
      <c r="A44" s="216"/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8"/>
      <c r="Q44" s="207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9"/>
    </row>
    <row r="45" spans="1:44" x14ac:dyDescent="0.15">
      <c r="A45" s="216"/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8"/>
      <c r="Q45" s="207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9"/>
      <c r="AK45" t="s">
        <v>92</v>
      </c>
      <c r="AL45" t="s">
        <v>93</v>
      </c>
      <c r="AM45" t="s">
        <v>94</v>
      </c>
      <c r="AN45" t="s">
        <v>95</v>
      </c>
      <c r="AO45" t="s">
        <v>96</v>
      </c>
      <c r="AP45" t="s">
        <v>97</v>
      </c>
    </row>
    <row r="46" spans="1:44" x14ac:dyDescent="0.15">
      <c r="A46" s="216"/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8"/>
      <c r="Q46" s="207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9"/>
      <c r="AK46" t="s">
        <v>98</v>
      </c>
      <c r="AL46" s="3" t="s">
        <v>138</v>
      </c>
      <c r="AM46" t="s">
        <v>47</v>
      </c>
      <c r="AN46" t="s">
        <v>99</v>
      </c>
      <c r="AO46" t="s">
        <v>100</v>
      </c>
    </row>
    <row r="47" spans="1:44" x14ac:dyDescent="0.15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8"/>
      <c r="Q47" s="207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9"/>
      <c r="AK47" t="s">
        <v>101</v>
      </c>
      <c r="AL47" s="3" t="s">
        <v>139</v>
      </c>
      <c r="AM47" t="s">
        <v>47</v>
      </c>
      <c r="AN47" t="s">
        <v>99</v>
      </c>
      <c r="AO47" t="s">
        <v>100</v>
      </c>
    </row>
    <row r="48" spans="1:44" x14ac:dyDescent="0.15">
      <c r="A48" s="216"/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8"/>
      <c r="Q48" s="207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9"/>
      <c r="AK48" t="s">
        <v>102</v>
      </c>
      <c r="AL48" s="3" t="s">
        <v>140</v>
      </c>
      <c r="AM48" t="s">
        <v>103</v>
      </c>
      <c r="AN48" t="s">
        <v>104</v>
      </c>
      <c r="AO48" t="s">
        <v>105</v>
      </c>
    </row>
    <row r="49" spans="1:42" ht="14.25" thickBot="1" x14ac:dyDescent="0.2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1"/>
      <c r="Q49" s="210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2"/>
      <c r="AK49" t="s">
        <v>106</v>
      </c>
      <c r="AL49" s="3" t="s">
        <v>141</v>
      </c>
      <c r="AM49" t="s">
        <v>107</v>
      </c>
      <c r="AN49" t="s">
        <v>99</v>
      </c>
      <c r="AO49" t="s">
        <v>105</v>
      </c>
    </row>
    <row r="50" spans="1:42" ht="14.25" thickTop="1" x14ac:dyDescent="0.15">
      <c r="AK50" t="s">
        <v>108</v>
      </c>
      <c r="AL50" s="3" t="s">
        <v>138</v>
      </c>
      <c r="AM50" t="s">
        <v>49</v>
      </c>
      <c r="AN50" t="s">
        <v>99</v>
      </c>
      <c r="AO50" t="s">
        <v>109</v>
      </c>
    </row>
    <row r="51" spans="1:42" x14ac:dyDescent="0.15">
      <c r="AK51" t="s">
        <v>110</v>
      </c>
      <c r="AL51" s="3" t="s">
        <v>142</v>
      </c>
      <c r="AM51" t="s">
        <v>50</v>
      </c>
      <c r="AN51" t="s">
        <v>99</v>
      </c>
      <c r="AO51" t="s">
        <v>109</v>
      </c>
    </row>
    <row r="52" spans="1:42" x14ac:dyDescent="0.15">
      <c r="AK52" t="s">
        <v>111</v>
      </c>
      <c r="AL52" s="3" t="s">
        <v>140</v>
      </c>
      <c r="AM52" t="s">
        <v>51</v>
      </c>
      <c r="AN52" t="s">
        <v>99</v>
      </c>
      <c r="AO52" t="s">
        <v>109</v>
      </c>
    </row>
    <row r="53" spans="1:42" x14ac:dyDescent="0.15">
      <c r="AK53" t="s">
        <v>112</v>
      </c>
      <c r="AL53" s="3" t="s">
        <v>141</v>
      </c>
      <c r="AM53" t="s">
        <v>52</v>
      </c>
      <c r="AN53" t="s">
        <v>104</v>
      </c>
      <c r="AO53" t="s">
        <v>105</v>
      </c>
      <c r="AP53" t="s">
        <v>113</v>
      </c>
    </row>
    <row r="54" spans="1:42" x14ac:dyDescent="0.15">
      <c r="AK54" t="s">
        <v>114</v>
      </c>
      <c r="AL54" s="3" t="s">
        <v>143</v>
      </c>
      <c r="AM54" t="s">
        <v>52</v>
      </c>
      <c r="AN54" t="s">
        <v>104</v>
      </c>
      <c r="AO54" t="s">
        <v>105</v>
      </c>
      <c r="AP54" t="s">
        <v>113</v>
      </c>
    </row>
    <row r="55" spans="1:42" x14ac:dyDescent="0.15">
      <c r="AK55" t="s">
        <v>115</v>
      </c>
      <c r="AL55" s="3" t="s">
        <v>140</v>
      </c>
      <c r="AM55" t="s">
        <v>58</v>
      </c>
      <c r="AN55" t="s">
        <v>104</v>
      </c>
      <c r="AO55" t="s">
        <v>105</v>
      </c>
    </row>
    <row r="56" spans="1:42" x14ac:dyDescent="0.15">
      <c r="AK56" t="s">
        <v>116</v>
      </c>
      <c r="AL56" s="3" t="s">
        <v>141</v>
      </c>
      <c r="AM56" t="s">
        <v>58</v>
      </c>
      <c r="AN56" t="s">
        <v>99</v>
      </c>
      <c r="AO56" t="s">
        <v>105</v>
      </c>
    </row>
    <row r="57" spans="1:42" x14ac:dyDescent="0.15">
      <c r="AK57" t="s">
        <v>117</v>
      </c>
      <c r="AL57" s="3" t="s">
        <v>143</v>
      </c>
      <c r="AM57" t="s">
        <v>56</v>
      </c>
      <c r="AN57" t="s">
        <v>99</v>
      </c>
      <c r="AO57" t="s">
        <v>105</v>
      </c>
      <c r="AP57" t="s">
        <v>118</v>
      </c>
    </row>
    <row r="58" spans="1:42" x14ac:dyDescent="0.15">
      <c r="AK58" t="s">
        <v>119</v>
      </c>
      <c r="AL58" s="3" t="s">
        <v>141</v>
      </c>
      <c r="AM58" t="s">
        <v>56</v>
      </c>
      <c r="AN58" t="s">
        <v>99</v>
      </c>
      <c r="AO58" t="s">
        <v>105</v>
      </c>
      <c r="AP58" t="s">
        <v>120</v>
      </c>
    </row>
    <row r="59" spans="1:42" x14ac:dyDescent="0.15">
      <c r="AK59" t="s">
        <v>121</v>
      </c>
      <c r="AL59" s="7" t="s">
        <v>104</v>
      </c>
      <c r="AM59" t="s">
        <v>57</v>
      </c>
      <c r="AN59" t="s">
        <v>104</v>
      </c>
      <c r="AO59" t="s">
        <v>105</v>
      </c>
    </row>
    <row r="60" spans="1:42" x14ac:dyDescent="0.15">
      <c r="AK60" t="s">
        <v>122</v>
      </c>
      <c r="AL60" s="3" t="s">
        <v>141</v>
      </c>
      <c r="AM60" t="s">
        <v>57</v>
      </c>
      <c r="AN60" t="s">
        <v>104</v>
      </c>
      <c r="AO60" t="s">
        <v>123</v>
      </c>
      <c r="AP60" t="s">
        <v>124</v>
      </c>
    </row>
    <row r="61" spans="1:42" x14ac:dyDescent="0.15">
      <c r="AL61" s="7"/>
    </row>
    <row r="62" spans="1:42" x14ac:dyDescent="0.15">
      <c r="AL62" s="7"/>
    </row>
    <row r="63" spans="1:42" x14ac:dyDescent="0.15">
      <c r="AK63" t="s">
        <v>125</v>
      </c>
      <c r="AL63" s="3" t="s">
        <v>139</v>
      </c>
      <c r="AM63" t="s">
        <v>55</v>
      </c>
      <c r="AN63" t="s">
        <v>104</v>
      </c>
      <c r="AO63" t="s">
        <v>126</v>
      </c>
    </row>
    <row r="64" spans="1:42" x14ac:dyDescent="0.15">
      <c r="AK64" t="s">
        <v>127</v>
      </c>
      <c r="AL64" s="3" t="s">
        <v>138</v>
      </c>
      <c r="AM64" t="s">
        <v>55</v>
      </c>
      <c r="AN64" t="s">
        <v>104</v>
      </c>
      <c r="AO64" t="s">
        <v>128</v>
      </c>
    </row>
    <row r="65" spans="37:41" x14ac:dyDescent="0.15">
      <c r="AK65" t="s">
        <v>129</v>
      </c>
      <c r="AL65" s="3" t="s">
        <v>139</v>
      </c>
      <c r="AM65" t="s">
        <v>55</v>
      </c>
      <c r="AN65" t="s">
        <v>104</v>
      </c>
      <c r="AO65" t="s">
        <v>130</v>
      </c>
    </row>
    <row r="66" spans="37:41" x14ac:dyDescent="0.15">
      <c r="AK66" t="s">
        <v>131</v>
      </c>
      <c r="AL66" s="3" t="s">
        <v>140</v>
      </c>
      <c r="AM66" t="s">
        <v>48</v>
      </c>
      <c r="AN66" t="s">
        <v>104</v>
      </c>
      <c r="AO66" t="s">
        <v>132</v>
      </c>
    </row>
    <row r="67" spans="37:41" x14ac:dyDescent="0.15">
      <c r="AK67" t="s">
        <v>133</v>
      </c>
      <c r="AL67" s="3" t="s">
        <v>141</v>
      </c>
      <c r="AM67" t="s">
        <v>48</v>
      </c>
      <c r="AN67" t="s">
        <v>104</v>
      </c>
      <c r="AO67" t="s">
        <v>134</v>
      </c>
    </row>
    <row r="68" spans="37:41" x14ac:dyDescent="0.15">
      <c r="AK68" t="s">
        <v>135</v>
      </c>
      <c r="AL68" s="3" t="s">
        <v>143</v>
      </c>
      <c r="AM68" t="s">
        <v>52</v>
      </c>
      <c r="AN68" t="s">
        <v>104</v>
      </c>
      <c r="AO68" t="s">
        <v>130</v>
      </c>
    </row>
    <row r="69" spans="37:41" x14ac:dyDescent="0.15">
      <c r="AK69" t="s">
        <v>136</v>
      </c>
      <c r="AL69" s="3" t="s">
        <v>145</v>
      </c>
      <c r="AM69" t="s">
        <v>52</v>
      </c>
      <c r="AN69" t="s">
        <v>104</v>
      </c>
      <c r="AO69" t="s">
        <v>109</v>
      </c>
    </row>
    <row r="70" spans="37:41" x14ac:dyDescent="0.15">
      <c r="AL70" s="7"/>
    </row>
    <row r="71" spans="37:41" x14ac:dyDescent="0.15">
      <c r="AL71" s="7"/>
    </row>
  </sheetData>
  <mergeCells count="173">
    <mergeCell ref="Q46:AD47"/>
    <mergeCell ref="Q48:AD49"/>
    <mergeCell ref="A38:P49"/>
    <mergeCell ref="A37:P37"/>
    <mergeCell ref="Q37:AD37"/>
    <mergeCell ref="Q38:AD39"/>
    <mergeCell ref="Q40:AD41"/>
    <mergeCell ref="A34:G34"/>
    <mergeCell ref="A35:G35"/>
    <mergeCell ref="A36:G36"/>
    <mergeCell ref="H34:I34"/>
    <mergeCell ref="H35:I35"/>
    <mergeCell ref="H36:I36"/>
    <mergeCell ref="J34:K34"/>
    <mergeCell ref="J35:K35"/>
    <mergeCell ref="Q42:AD43"/>
    <mergeCell ref="Q44:AD45"/>
    <mergeCell ref="Q32:AD36"/>
    <mergeCell ref="A32:G32"/>
    <mergeCell ref="A33:G33"/>
    <mergeCell ref="J36:K36"/>
    <mergeCell ref="G24:H24"/>
    <mergeCell ref="L31:P31"/>
    <mergeCell ref="L32:P32"/>
    <mergeCell ref="L33:P33"/>
    <mergeCell ref="L34:P34"/>
    <mergeCell ref="L35:P35"/>
    <mergeCell ref="L36:P36"/>
    <mergeCell ref="I26:J26"/>
    <mergeCell ref="K26:N26"/>
    <mergeCell ref="K27:N27"/>
    <mergeCell ref="H33:I33"/>
    <mergeCell ref="J31:K31"/>
    <mergeCell ref="J32:K32"/>
    <mergeCell ref="J33:K33"/>
    <mergeCell ref="H32:I32"/>
    <mergeCell ref="G26:H26"/>
    <mergeCell ref="G27:H27"/>
    <mergeCell ref="G28:H28"/>
    <mergeCell ref="G29:H29"/>
    <mergeCell ref="E24:F24"/>
    <mergeCell ref="AA29:AB29"/>
    <mergeCell ref="Q31:AD31"/>
    <mergeCell ref="A30:P30"/>
    <mergeCell ref="Q30:AD30"/>
    <mergeCell ref="O23:P23"/>
    <mergeCell ref="O24:P24"/>
    <mergeCell ref="O25:P25"/>
    <mergeCell ref="O26:P26"/>
    <mergeCell ref="O27:P27"/>
    <mergeCell ref="O28:P28"/>
    <mergeCell ref="I29:J29"/>
    <mergeCell ref="S29:T29"/>
    <mergeCell ref="I28:J28"/>
    <mergeCell ref="I27:J27"/>
    <mergeCell ref="S27:T27"/>
    <mergeCell ref="A29:D29"/>
    <mergeCell ref="E29:F29"/>
    <mergeCell ref="H31:I31"/>
    <mergeCell ref="S26:T26"/>
    <mergeCell ref="I25:J25"/>
    <mergeCell ref="S25:T25"/>
    <mergeCell ref="I24:J24"/>
    <mergeCell ref="G23:H23"/>
    <mergeCell ref="N5:R6"/>
    <mergeCell ref="A13:B14"/>
    <mergeCell ref="AC29:AD29"/>
    <mergeCell ref="Q28:R28"/>
    <mergeCell ref="Q29:R29"/>
    <mergeCell ref="A16:C17"/>
    <mergeCell ref="G16:H17"/>
    <mergeCell ref="I16:K17"/>
    <mergeCell ref="M16:P17"/>
    <mergeCell ref="A27:D27"/>
    <mergeCell ref="A28:D28"/>
    <mergeCell ref="E27:F27"/>
    <mergeCell ref="E28:F28"/>
    <mergeCell ref="U28:X28"/>
    <mergeCell ref="G25:H25"/>
    <mergeCell ref="AC24:AD24"/>
    <mergeCell ref="AA25:AB25"/>
    <mergeCell ref="AC25:AD25"/>
    <mergeCell ref="K25:N25"/>
    <mergeCell ref="A23:D23"/>
    <mergeCell ref="A24:D24"/>
    <mergeCell ref="A25:D25"/>
    <mergeCell ref="A26:D26"/>
    <mergeCell ref="E23:F23"/>
    <mergeCell ref="A15:K15"/>
    <mergeCell ref="E25:F25"/>
    <mergeCell ref="E26:F26"/>
    <mergeCell ref="D16:F17"/>
    <mergeCell ref="A20:C21"/>
    <mergeCell ref="D20:F21"/>
    <mergeCell ref="A1:AD2"/>
    <mergeCell ref="A3:C4"/>
    <mergeCell ref="D3:K4"/>
    <mergeCell ref="L3:M4"/>
    <mergeCell ref="A5:C6"/>
    <mergeCell ref="D5:K6"/>
    <mergeCell ref="L5:M6"/>
    <mergeCell ref="H7:J8"/>
    <mergeCell ref="H10:J11"/>
    <mergeCell ref="P10:R11"/>
    <mergeCell ref="K7:R8"/>
    <mergeCell ref="N3:R4"/>
    <mergeCell ref="A7:C8"/>
    <mergeCell ref="D7:G8"/>
    <mergeCell ref="A10:C11"/>
    <mergeCell ref="D10:G11"/>
    <mergeCell ref="K10:M11"/>
    <mergeCell ref="N10:O11"/>
    <mergeCell ref="I23:J23"/>
    <mergeCell ref="S23:T23"/>
    <mergeCell ref="K23:N23"/>
    <mergeCell ref="Q23:R23"/>
    <mergeCell ref="G20:H21"/>
    <mergeCell ref="I20:K21"/>
    <mergeCell ref="M20:P21"/>
    <mergeCell ref="Q20:AD21"/>
    <mergeCell ref="A18:C19"/>
    <mergeCell ref="D18:F19"/>
    <mergeCell ref="G18:H19"/>
    <mergeCell ref="AA23:AB23"/>
    <mergeCell ref="AC23:AD23"/>
    <mergeCell ref="I18:K19"/>
    <mergeCell ref="M18:P19"/>
    <mergeCell ref="Q18:AD19"/>
    <mergeCell ref="A22:AD22"/>
    <mergeCell ref="U26:X26"/>
    <mergeCell ref="A31:G31"/>
    <mergeCell ref="AA26:AB26"/>
    <mergeCell ref="AC26:AD26"/>
    <mergeCell ref="AA28:AB28"/>
    <mergeCell ref="AC28:AD28"/>
    <mergeCell ref="U29:X29"/>
    <mergeCell ref="Y29:Z29"/>
    <mergeCell ref="AA27:AB27"/>
    <mergeCell ref="AC27:AD27"/>
    <mergeCell ref="Q26:R26"/>
    <mergeCell ref="Q27:R27"/>
    <mergeCell ref="O29:P29"/>
    <mergeCell ref="K29:N29"/>
    <mergeCell ref="Y28:Z28"/>
    <mergeCell ref="K28:N28"/>
    <mergeCell ref="Y26:Z26"/>
    <mergeCell ref="U27:X27"/>
    <mergeCell ref="Y27:Z27"/>
    <mergeCell ref="S28:T28"/>
    <mergeCell ref="AA24:AB24"/>
    <mergeCell ref="U24:X24"/>
    <mergeCell ref="U25:X25"/>
    <mergeCell ref="S24:T24"/>
    <mergeCell ref="O13:P14"/>
    <mergeCell ref="Q13:R14"/>
    <mergeCell ref="U23:X23"/>
    <mergeCell ref="Y23:Z23"/>
    <mergeCell ref="L15:AD15"/>
    <mergeCell ref="Y24:Z24"/>
    <mergeCell ref="Y25:Z25"/>
    <mergeCell ref="K24:N24"/>
    <mergeCell ref="Q24:R24"/>
    <mergeCell ref="Q25:R25"/>
    <mergeCell ref="S3:AD14"/>
    <mergeCell ref="A9:R9"/>
    <mergeCell ref="G13:H14"/>
    <mergeCell ref="A12:R12"/>
    <mergeCell ref="C13:D14"/>
    <mergeCell ref="E13:F14"/>
    <mergeCell ref="I13:J14"/>
    <mergeCell ref="K13:L14"/>
    <mergeCell ref="M13:N14"/>
    <mergeCell ref="Q16:AD17"/>
  </mergeCells>
  <phoneticPr fontId="12"/>
  <dataValidations count="5">
    <dataValidation type="list" showInputMessage="1" showErrorMessage="1" sqref="Q31:AD31" xr:uid="{9E7840C3-AE98-483B-A3FB-D53B2DCB5AD7}">
      <formula1>$AK$35:$AK$41</formula1>
    </dataValidation>
    <dataValidation type="list" allowBlank="1" showInputMessage="1" showErrorMessage="1" sqref="Q42:AD42 Q48:AD48 Q46:AD46 Q44:AD44 Q38:AD38 Q40:AD40" xr:uid="{F669DE24-C5FA-4B6E-BB62-B0CAE0FD271B}">
      <formula1>$AN$4:$AN$14</formula1>
    </dataValidation>
    <dataValidation type="list" allowBlank="1" showInputMessage="1" showErrorMessage="1" sqref="A32:A36" xr:uid="{F065251F-0FD6-4CD9-BA6B-4D6FC9765197}">
      <formula1>$AK$46:$AK$68</formula1>
    </dataValidation>
    <dataValidation type="list" allowBlank="1" showInputMessage="1" showErrorMessage="1" sqref="D7:G8" xr:uid="{365AB624-E547-47DA-9CDC-35C16DA60445}">
      <formula1>$AK$4:$AK$7</formula1>
    </dataValidation>
    <dataValidation type="list" allowBlank="1" showInputMessage="1" showErrorMessage="1" sqref="A24:A29 K24:K29 U24:U29" xr:uid="{D00B8AE2-6B11-4886-94E6-E81F5CB088FB}">
      <formula1>$AQ$2:$AQ$38</formula1>
    </dataValidation>
  </dataValidations>
  <pageMargins left="1" right="1" top="1" bottom="1" header="0.5" footer="0.5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190500</xdr:colOff>
                    <xdr:row>15</xdr:row>
                    <xdr:rowOff>28575</xdr:rowOff>
                  </from>
                  <to>
                    <xdr:col>12</xdr:col>
                    <xdr:colOff>95250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66675</xdr:rowOff>
                  </from>
                  <to>
                    <xdr:col>12</xdr:col>
                    <xdr:colOff>28575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10</xdr:col>
                    <xdr:colOff>190500</xdr:colOff>
                    <xdr:row>19</xdr:row>
                    <xdr:rowOff>57150</xdr:rowOff>
                  </from>
                  <to>
                    <xdr:col>12</xdr:col>
                    <xdr:colOff>95250</xdr:colOff>
                    <xdr:row>20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K28" sqref="K28"/>
    </sheetView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キャラクターシート</vt:lpstr>
      <vt:lpstr>Sheet2</vt:lpstr>
      <vt:lpstr>キャラクターシート!Print_Area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kazuyoshi</dc:creator>
  <cp:lastModifiedBy>翼 橘</cp:lastModifiedBy>
  <cp:lastPrinted>2019-01-10T09:16:24Z</cp:lastPrinted>
  <dcterms:created xsi:type="dcterms:W3CDTF">1997-01-08T22:48:59Z</dcterms:created>
  <dcterms:modified xsi:type="dcterms:W3CDTF">2025-11-09T01:31:23Z</dcterms:modified>
</cp:coreProperties>
</file>