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zuyoshi\Google ドライブ\自作TRPG\Armored Trader\シート類原本\"/>
    </mc:Choice>
  </mc:AlternateContent>
  <xr:revisionPtr revIDLastSave="0" documentId="13_ncr:1_{756D1893-0629-4B9E-8987-0F020C50E223}" xr6:coauthVersionLast="47" xr6:coauthVersionMax="47" xr10:uidLastSave="{00000000-0000-0000-0000-000000000000}"/>
  <bookViews>
    <workbookView xWindow="270" yWindow="150" windowWidth="14760" windowHeight="15495" xr2:uid="{00000000-000D-0000-FFFF-FFFF00000000}"/>
  </bookViews>
  <sheets>
    <sheet name="キャラクターシート" sheetId="1" r:id="rId1"/>
    <sheet name="武器" sheetId="2" r:id="rId2"/>
    <sheet name="車両" sheetId="3" r:id="rId3"/>
  </sheets>
  <definedNames>
    <definedName name="_xlnm.Print_Area" localSheetId="0">キャラクターシート!$A$1:$BV$62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4" i="1" l="1"/>
  <c r="Q55" i="1"/>
  <c r="Q56" i="1"/>
  <c r="Q51" i="1"/>
  <c r="Q52" i="1"/>
  <c r="BJ11" i="1" l="1"/>
  <c r="BH11" i="1"/>
  <c r="BF11" i="1"/>
  <c r="BD11" i="1"/>
  <c r="BB11" i="1"/>
  <c r="BU7" i="1" l="1"/>
  <c r="BR7" i="1"/>
  <c r="AZ7" i="1"/>
  <c r="AX7" i="1"/>
  <c r="AV7" i="1"/>
  <c r="BP7" i="1"/>
  <c r="AO11" i="1" l="1"/>
  <c r="AO12" i="1"/>
  <c r="BL37" i="1"/>
  <c r="BL38" i="1"/>
  <c r="BL39" i="1"/>
  <c r="BL40" i="1"/>
  <c r="BL41" i="1"/>
  <c r="BL42" i="1"/>
  <c r="BL43" i="1"/>
  <c r="BL44" i="1"/>
  <c r="BJ37" i="1"/>
  <c r="BJ38" i="1"/>
  <c r="BJ39" i="1"/>
  <c r="BJ40" i="1"/>
  <c r="BJ41" i="1"/>
  <c r="BJ42" i="1"/>
  <c r="BJ43" i="1"/>
  <c r="BJ44" i="1"/>
  <c r="BH37" i="1"/>
  <c r="BH38" i="1"/>
  <c r="BH39" i="1"/>
  <c r="BH40" i="1"/>
  <c r="BH41" i="1"/>
  <c r="BH42" i="1"/>
  <c r="BH43" i="1"/>
  <c r="BH44" i="1"/>
  <c r="BF37" i="1"/>
  <c r="BF38" i="1"/>
  <c r="BF39" i="1"/>
  <c r="BF40" i="1"/>
  <c r="BF41" i="1"/>
  <c r="BF42" i="1"/>
  <c r="BF43" i="1"/>
  <c r="BF44" i="1"/>
  <c r="BD37" i="1"/>
  <c r="BD38" i="1"/>
  <c r="BD39" i="1"/>
  <c r="BD40" i="1"/>
  <c r="BD41" i="1"/>
  <c r="BD42" i="1"/>
  <c r="BD43" i="1"/>
  <c r="BD44" i="1"/>
  <c r="BB37" i="1"/>
  <c r="BB38" i="1"/>
  <c r="BB39" i="1"/>
  <c r="BB40" i="1"/>
  <c r="BB41" i="1"/>
  <c r="BB42" i="1"/>
  <c r="BB43" i="1"/>
  <c r="BB44" i="1"/>
  <c r="AZ37" i="1"/>
  <c r="AZ38" i="1"/>
  <c r="AZ39" i="1"/>
  <c r="AZ40" i="1"/>
  <c r="AZ41" i="1"/>
  <c r="AZ42" i="1"/>
  <c r="AZ43" i="1"/>
  <c r="AZ44" i="1"/>
  <c r="AX37" i="1"/>
  <c r="AX38" i="1"/>
  <c r="AX39" i="1"/>
  <c r="AX40" i="1"/>
  <c r="AX41" i="1"/>
  <c r="AX42" i="1"/>
  <c r="AX43" i="1"/>
  <c r="AX44" i="1"/>
  <c r="AU37" i="1"/>
  <c r="AU38" i="1"/>
  <c r="AU39" i="1"/>
  <c r="AU40" i="1"/>
  <c r="AU41" i="1"/>
  <c r="AU42" i="1"/>
  <c r="AU43" i="1"/>
  <c r="AU44" i="1"/>
  <c r="BL36" i="1"/>
  <c r="BJ36" i="1"/>
  <c r="BH36" i="1"/>
  <c r="BF36" i="1"/>
  <c r="BD36" i="1"/>
  <c r="BB36" i="1"/>
  <c r="AZ36" i="1"/>
  <c r="AX36" i="1"/>
  <c r="AU36" i="1"/>
  <c r="AS36" i="1"/>
  <c r="AS44" i="1"/>
  <c r="AS43" i="1"/>
  <c r="AS42" i="1"/>
  <c r="AS41" i="1"/>
  <c r="AS40" i="1"/>
  <c r="AS39" i="1"/>
  <c r="AS38" i="1"/>
  <c r="AS37" i="1"/>
  <c r="AZ12" i="1" l="1"/>
  <c r="AV12" i="1"/>
  <c r="AX12" i="1"/>
  <c r="AX11" i="1"/>
  <c r="AZ11" i="1"/>
  <c r="AV11" i="1"/>
  <c r="BN7" i="1"/>
  <c r="BL7" i="1"/>
  <c r="BJ7" i="1"/>
  <c r="BH7" i="1"/>
  <c r="BD7" i="1"/>
  <c r="BB7" i="1"/>
  <c r="H51" i="1" l="1"/>
  <c r="H53" i="1"/>
  <c r="H54" i="1"/>
  <c r="AI52" i="1"/>
  <c r="AG52" i="1"/>
  <c r="AI51" i="1"/>
  <c r="AG51" i="1"/>
  <c r="AD52" i="1" l="1"/>
  <c r="AA52" i="1"/>
  <c r="AA51" i="1"/>
  <c r="AD51" i="1"/>
  <c r="AI56" i="1"/>
  <c r="AG56" i="1"/>
  <c r="AD56" i="1"/>
  <c r="AA56" i="1"/>
  <c r="AA55" i="1"/>
  <c r="AI55" i="1"/>
  <c r="AG55" i="1"/>
  <c r="AD55" i="1"/>
  <c r="AJ53" i="1"/>
  <c r="AT7" i="1" l="1"/>
  <c r="AR7" i="1"/>
  <c r="AA61" i="1"/>
  <c r="AA62" i="1"/>
  <c r="Y61" i="1"/>
  <c r="Y62" i="1"/>
  <c r="W61" i="1"/>
  <c r="W62" i="1"/>
  <c r="U61" i="1"/>
  <c r="U62" i="1"/>
  <c r="S61" i="1"/>
  <c r="S62" i="1"/>
  <c r="Q61" i="1"/>
  <c r="Q62" i="1"/>
  <c r="O61" i="1"/>
  <c r="O62" i="1"/>
  <c r="M61" i="1"/>
  <c r="M62" i="1"/>
  <c r="J61" i="1"/>
  <c r="J62" i="1"/>
  <c r="H61" i="1"/>
  <c r="H62" i="1"/>
  <c r="AA60" i="1"/>
  <c r="Y60" i="1"/>
  <c r="W60" i="1"/>
  <c r="U60" i="1"/>
  <c r="S60" i="1"/>
  <c r="Q60" i="1"/>
  <c r="O60" i="1"/>
  <c r="M60" i="1"/>
  <c r="J60" i="1"/>
  <c r="H60" i="1"/>
  <c r="AR11" i="1" l="1"/>
  <c r="AR12" i="1"/>
  <c r="AT12" i="1"/>
  <c r="AT11" i="1"/>
  <c r="H25" i="1"/>
  <c r="H27" i="1" s="1"/>
  <c r="Q25" i="1"/>
  <c r="Q53" i="1" s="1"/>
  <c r="Z25" i="1"/>
  <c r="Z28" i="1" s="1"/>
  <c r="Q27" i="1"/>
  <c r="Z27" i="1"/>
  <c r="Q28" i="1"/>
  <c r="H29" i="1"/>
  <c r="Q29" i="1"/>
  <c r="Z29" i="1"/>
  <c r="H30" i="1"/>
  <c r="Q30" i="1"/>
  <c r="Z30" i="1"/>
  <c r="Q31" i="1"/>
  <c r="Z31" i="1"/>
  <c r="H32" i="1"/>
  <c r="Q32" i="1"/>
  <c r="Z32" i="1"/>
  <c r="H33" i="1"/>
  <c r="Q33" i="1"/>
  <c r="Z33" i="1"/>
  <c r="H34" i="1"/>
  <c r="Q34" i="1"/>
  <c r="Z34" i="1"/>
  <c r="Q35" i="1"/>
  <c r="H36" i="1"/>
  <c r="Q36" i="1"/>
  <c r="H37" i="1"/>
  <c r="Q37" i="1"/>
  <c r="H38" i="1"/>
  <c r="Q38" i="1"/>
  <c r="H39" i="1"/>
  <c r="Q39" i="1"/>
  <c r="H40" i="1"/>
  <c r="Q40" i="1"/>
  <c r="H41" i="1"/>
  <c r="Q41" i="1"/>
  <c r="H42" i="1"/>
  <c r="Q42" i="1"/>
  <c r="H43" i="1"/>
  <c r="Q43" i="1"/>
  <c r="H44" i="1"/>
  <c r="Q44" i="1"/>
  <c r="H45" i="1"/>
  <c r="Q45" i="1"/>
  <c r="H46" i="1"/>
  <c r="Q46" i="1"/>
  <c r="H47" i="1"/>
  <c r="Q47" i="1"/>
  <c r="H48" i="1"/>
  <c r="Q48" i="1"/>
  <c r="H49" i="1"/>
  <c r="Q49" i="1"/>
  <c r="H50" i="1"/>
  <c r="Q50" i="1"/>
  <c r="H35" i="1" l="1"/>
  <c r="H31" i="1"/>
  <c r="H28" i="1"/>
  <c r="H52" i="1"/>
  <c r="H55" i="1"/>
  <c r="H56" i="1"/>
</calcChain>
</file>

<file path=xl/sharedStrings.xml><?xml version="1.0" encoding="utf-8"?>
<sst xmlns="http://schemas.openxmlformats.org/spreadsheetml/2006/main" count="557" uniqueCount="308">
  <si>
    <t>基本能力値</t>
    <rPh sb="0" eb="2">
      <t>キホン</t>
    </rPh>
    <rPh sb="2" eb="4">
      <t>ノウリョク</t>
    </rPh>
    <rPh sb="4" eb="5">
      <t>チ</t>
    </rPh>
    <phoneticPr fontId="1"/>
  </si>
  <si>
    <t>STR</t>
    <phoneticPr fontId="1"/>
  </si>
  <si>
    <t>DEX</t>
    <phoneticPr fontId="1"/>
  </si>
  <si>
    <t>INT</t>
    <phoneticPr fontId="1"/>
  </si>
  <si>
    <t>ENP</t>
    <phoneticPr fontId="1"/>
  </si>
  <si>
    <t>キャラクター名</t>
    <rPh sb="6" eb="7">
      <t>メイ</t>
    </rPh>
    <phoneticPr fontId="1"/>
  </si>
  <si>
    <t>プレイヤー名</t>
    <rPh sb="5" eb="6">
      <t>メイ</t>
    </rPh>
    <phoneticPr fontId="1"/>
  </si>
  <si>
    <t>GM名</t>
    <rPh sb="2" eb="3">
      <t>メイ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</si>
  <si>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</si>
  <si>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</si>
  <si>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外見</t>
    <rPh sb="0" eb="2">
      <t>ガイケン</t>
    </rPh>
    <phoneticPr fontId="1"/>
  </si>
  <si>
    <t>本来</t>
    <rPh sb="0" eb="2">
      <t>ホンライ</t>
    </rPh>
    <phoneticPr fontId="1"/>
  </si>
  <si>
    <t>現在</t>
    <rPh sb="0" eb="2">
      <t>ゲンザイ</t>
    </rPh>
    <phoneticPr fontId="1"/>
  </si>
  <si>
    <t>DEX基本</t>
    <rPh sb="3" eb="5">
      <t>キホン</t>
    </rPh>
    <phoneticPr fontId="1"/>
  </si>
  <si>
    <t>技能</t>
    <rPh sb="0" eb="2">
      <t>ギノウ</t>
    </rPh>
    <phoneticPr fontId="1"/>
  </si>
  <si>
    <t>銃器</t>
    <rPh sb="0" eb="2">
      <t>ジュウキ</t>
    </rPh>
    <phoneticPr fontId="1"/>
  </si>
  <si>
    <t>名称</t>
    <rPh sb="0" eb="2">
      <t>メイショウ</t>
    </rPh>
    <phoneticPr fontId="1"/>
  </si>
  <si>
    <t>拳銃</t>
    <rPh sb="0" eb="2">
      <t>ケンジュウ</t>
    </rPh>
    <phoneticPr fontId="1"/>
  </si>
  <si>
    <t>ライフル</t>
    <phoneticPr fontId="1"/>
  </si>
  <si>
    <t>マシンガン</t>
    <phoneticPr fontId="1"/>
  </si>
  <si>
    <t>車載火器</t>
    <rPh sb="0" eb="2">
      <t>シャサイ</t>
    </rPh>
    <rPh sb="2" eb="4">
      <t>カキ</t>
    </rPh>
    <phoneticPr fontId="1"/>
  </si>
  <si>
    <t>砲撃</t>
    <rPh sb="0" eb="2">
      <t>ホウゲキ</t>
    </rPh>
    <phoneticPr fontId="1"/>
  </si>
  <si>
    <t>機銃</t>
    <rPh sb="0" eb="2">
      <t>キジュウ</t>
    </rPh>
    <phoneticPr fontId="1"/>
  </si>
  <si>
    <t>運転</t>
    <rPh sb="0" eb="2">
      <t>ウンテン</t>
    </rPh>
    <phoneticPr fontId="1"/>
  </si>
  <si>
    <t>二輪</t>
    <rPh sb="0" eb="2">
      <t>ニリン</t>
    </rPh>
    <phoneticPr fontId="1"/>
  </si>
  <si>
    <t>装輪</t>
    <rPh sb="0" eb="1">
      <t>ソウ</t>
    </rPh>
    <rPh sb="1" eb="2">
      <t>リン</t>
    </rPh>
    <phoneticPr fontId="1"/>
  </si>
  <si>
    <t>装軌</t>
    <rPh sb="0" eb="1">
      <t>ソウ</t>
    </rPh>
    <rPh sb="1" eb="2">
      <t>キ</t>
    </rPh>
    <phoneticPr fontId="1"/>
  </si>
  <si>
    <t>近接戦闘</t>
    <rPh sb="0" eb="2">
      <t>キンセツ</t>
    </rPh>
    <rPh sb="2" eb="4">
      <t>セントウ</t>
    </rPh>
    <phoneticPr fontId="1"/>
  </si>
  <si>
    <t>素手戦闘</t>
    <rPh sb="0" eb="2">
      <t>スデ</t>
    </rPh>
    <rPh sb="2" eb="4">
      <t>セントウ</t>
    </rPh>
    <phoneticPr fontId="1"/>
  </si>
  <si>
    <t>武器戦闘</t>
    <rPh sb="0" eb="2">
      <t>ブキ</t>
    </rPh>
    <rPh sb="2" eb="4">
      <t>セントウ</t>
    </rPh>
    <phoneticPr fontId="1"/>
  </si>
  <si>
    <t>ロケット</t>
    <phoneticPr fontId="1"/>
  </si>
  <si>
    <t>運動</t>
    <rPh sb="0" eb="2">
      <t>ウンドウ</t>
    </rPh>
    <phoneticPr fontId="1"/>
  </si>
  <si>
    <t>走行</t>
    <rPh sb="0" eb="2">
      <t>ソウコウ</t>
    </rPh>
    <phoneticPr fontId="1"/>
  </si>
  <si>
    <t>跳躍</t>
    <rPh sb="0" eb="2">
      <t>チョウヤク</t>
    </rPh>
    <phoneticPr fontId="1"/>
  </si>
  <si>
    <t>平衡</t>
    <rPh sb="0" eb="2">
      <t>ヘイコウ</t>
    </rPh>
    <phoneticPr fontId="1"/>
  </si>
  <si>
    <t>反射</t>
    <rPh sb="0" eb="2">
      <t>ハンシャ</t>
    </rPh>
    <phoneticPr fontId="1"/>
  </si>
  <si>
    <t>隠密</t>
    <rPh sb="0" eb="2">
      <t>オンミツ</t>
    </rPh>
    <phoneticPr fontId="1"/>
  </si>
  <si>
    <t>隠れる</t>
    <rPh sb="0" eb="1">
      <t>カク</t>
    </rPh>
    <phoneticPr fontId="1"/>
  </si>
  <si>
    <t>隠す</t>
    <rPh sb="0" eb="1">
      <t>カク</t>
    </rPh>
    <phoneticPr fontId="1"/>
  </si>
  <si>
    <t>忍び歩き</t>
    <rPh sb="0" eb="1">
      <t>シノ</t>
    </rPh>
    <rPh sb="2" eb="3">
      <t>アル</t>
    </rPh>
    <phoneticPr fontId="1"/>
  </si>
  <si>
    <t>医療</t>
    <rPh sb="0" eb="2">
      <t>イリョウ</t>
    </rPh>
    <phoneticPr fontId="1"/>
  </si>
  <si>
    <t>外科治療</t>
    <rPh sb="0" eb="2">
      <t>ゲカ</t>
    </rPh>
    <rPh sb="2" eb="4">
      <t>チリョウ</t>
    </rPh>
    <phoneticPr fontId="1"/>
  </si>
  <si>
    <t>内科治療</t>
    <rPh sb="0" eb="2">
      <t>ナイカ</t>
    </rPh>
    <rPh sb="2" eb="4">
      <t>チリョウ</t>
    </rPh>
    <phoneticPr fontId="1"/>
  </si>
  <si>
    <t>商品知識</t>
    <rPh sb="0" eb="2">
      <t>ショウヒン</t>
    </rPh>
    <rPh sb="2" eb="4">
      <t>チシキ</t>
    </rPh>
    <phoneticPr fontId="1"/>
  </si>
  <si>
    <t>工業製品</t>
    <rPh sb="0" eb="2">
      <t>コウギョウ</t>
    </rPh>
    <rPh sb="2" eb="4">
      <t>セイヒン</t>
    </rPh>
    <phoneticPr fontId="1"/>
  </si>
  <si>
    <t>日用品</t>
    <rPh sb="0" eb="3">
      <t>ニチヨウヒン</t>
    </rPh>
    <phoneticPr fontId="1"/>
  </si>
  <si>
    <t>嗜好品</t>
    <rPh sb="0" eb="3">
      <t>シコウヒン</t>
    </rPh>
    <phoneticPr fontId="1"/>
  </si>
  <si>
    <t>整備</t>
    <rPh sb="0" eb="2">
      <t>セイビ</t>
    </rPh>
    <phoneticPr fontId="1"/>
  </si>
  <si>
    <t>武器</t>
    <rPh sb="0" eb="2">
      <t>ブキ</t>
    </rPh>
    <phoneticPr fontId="1"/>
  </si>
  <si>
    <t>車両</t>
    <rPh sb="0" eb="2">
      <t>シャリョウ</t>
    </rPh>
    <phoneticPr fontId="1"/>
  </si>
  <si>
    <t>一般</t>
    <rPh sb="0" eb="2">
      <t>イッパン</t>
    </rPh>
    <phoneticPr fontId="1"/>
  </si>
  <si>
    <t>電子機器</t>
    <rPh sb="0" eb="2">
      <t>デンシ</t>
    </rPh>
    <rPh sb="2" eb="4">
      <t>キキ</t>
    </rPh>
    <phoneticPr fontId="1"/>
  </si>
  <si>
    <t>生物学</t>
    <rPh sb="0" eb="3">
      <t>セイブツガク</t>
    </rPh>
    <phoneticPr fontId="1"/>
  </si>
  <si>
    <t>動物学</t>
    <rPh sb="0" eb="3">
      <t>ドウブツガク</t>
    </rPh>
    <phoneticPr fontId="1"/>
  </si>
  <si>
    <t>植物学</t>
    <rPh sb="0" eb="3">
      <t>ショクブツガク</t>
    </rPh>
    <phoneticPr fontId="1"/>
  </si>
  <si>
    <t>変異種</t>
    <rPh sb="0" eb="2">
      <t>ヘンイ</t>
    </rPh>
    <rPh sb="2" eb="3">
      <t>シュ</t>
    </rPh>
    <phoneticPr fontId="1"/>
  </si>
  <si>
    <t>地理環境</t>
    <rPh sb="0" eb="2">
      <t>チリ</t>
    </rPh>
    <rPh sb="2" eb="4">
      <t>カンキョウ</t>
    </rPh>
    <phoneticPr fontId="1"/>
  </si>
  <si>
    <t>地域知識</t>
    <rPh sb="0" eb="2">
      <t>チイキ</t>
    </rPh>
    <rPh sb="2" eb="4">
      <t>チシキ</t>
    </rPh>
    <phoneticPr fontId="1"/>
  </si>
  <si>
    <t>環境知識</t>
    <rPh sb="0" eb="2">
      <t>カンキョウ</t>
    </rPh>
    <rPh sb="2" eb="4">
      <t>チシキ</t>
    </rPh>
    <phoneticPr fontId="1"/>
  </si>
  <si>
    <t>コンピューター</t>
    <phoneticPr fontId="1"/>
  </si>
  <si>
    <t>知覚</t>
    <rPh sb="0" eb="2">
      <t>チカク</t>
    </rPh>
    <phoneticPr fontId="1"/>
  </si>
  <si>
    <t>視力</t>
    <rPh sb="0" eb="2">
      <t>シリョク</t>
    </rPh>
    <phoneticPr fontId="1"/>
  </si>
  <si>
    <t>聴覚</t>
    <rPh sb="0" eb="2">
      <t>チョウカク</t>
    </rPh>
    <phoneticPr fontId="1"/>
  </si>
  <si>
    <t>嗅覚</t>
    <rPh sb="0" eb="2">
      <t>キュウカク</t>
    </rPh>
    <phoneticPr fontId="1"/>
  </si>
  <si>
    <t>交渉</t>
    <rPh sb="0" eb="2">
      <t>コウショウ</t>
    </rPh>
    <phoneticPr fontId="1"/>
  </si>
  <si>
    <t>説得</t>
    <rPh sb="0" eb="2">
      <t>セットク</t>
    </rPh>
    <phoneticPr fontId="1"/>
  </si>
  <si>
    <t>誘惑</t>
    <rPh sb="0" eb="2">
      <t>ユウワク</t>
    </rPh>
    <phoneticPr fontId="1"/>
  </si>
  <si>
    <t>売買</t>
    <rPh sb="0" eb="2">
      <t>バイバイ</t>
    </rPh>
    <phoneticPr fontId="1"/>
  </si>
  <si>
    <t>射撃武器</t>
    <rPh sb="0" eb="2">
      <t>シャゲキ</t>
    </rPh>
    <rPh sb="2" eb="4">
      <t>ブキ</t>
    </rPh>
    <phoneticPr fontId="1"/>
  </si>
  <si>
    <t>射撃数</t>
    <rPh sb="0" eb="2">
      <t>シャゲキ</t>
    </rPh>
    <rPh sb="2" eb="3">
      <t>スウ</t>
    </rPh>
    <phoneticPr fontId="1"/>
  </si>
  <si>
    <t>射程</t>
    <rPh sb="0" eb="2">
      <t>シャテイ</t>
    </rPh>
    <phoneticPr fontId="1"/>
  </si>
  <si>
    <t>ダメージ</t>
    <phoneticPr fontId="1"/>
  </si>
  <si>
    <t>近接武器</t>
    <rPh sb="0" eb="2">
      <t>キンセツ</t>
    </rPh>
    <rPh sb="2" eb="4">
      <t>ブキ</t>
    </rPh>
    <phoneticPr fontId="1"/>
  </si>
  <si>
    <t>修正</t>
    <rPh sb="0" eb="2">
      <t>シュウセイ</t>
    </rPh>
    <phoneticPr fontId="1"/>
  </si>
  <si>
    <t>装備品</t>
    <rPh sb="0" eb="3">
      <t>ソウビヒン</t>
    </rPh>
    <phoneticPr fontId="1"/>
  </si>
  <si>
    <t>数量</t>
    <rPh sb="0" eb="2">
      <t>スウリョウ</t>
    </rPh>
    <phoneticPr fontId="1"/>
  </si>
  <si>
    <t>コネクション</t>
    <phoneticPr fontId="1"/>
  </si>
  <si>
    <t>名前</t>
    <rPh sb="0" eb="2">
      <t>ナマエ</t>
    </rPh>
    <phoneticPr fontId="1"/>
  </si>
  <si>
    <t>友好度</t>
    <rPh sb="0" eb="2">
      <t>ユウコウ</t>
    </rPh>
    <rPh sb="2" eb="3">
      <t>ド</t>
    </rPh>
    <phoneticPr fontId="1"/>
  </si>
  <si>
    <t>クラス/職業</t>
    <rPh sb="4" eb="6">
      <t>ショクギョウ</t>
    </rPh>
    <phoneticPr fontId="1"/>
  </si>
  <si>
    <t>防具</t>
    <rPh sb="0" eb="2">
      <t>ボウグ</t>
    </rPh>
    <phoneticPr fontId="1"/>
  </si>
  <si>
    <t>装甲度</t>
    <rPh sb="0" eb="2">
      <t>ソウコウ</t>
    </rPh>
    <rPh sb="2" eb="3">
      <t>ド</t>
    </rPh>
    <phoneticPr fontId="1"/>
  </si>
  <si>
    <t>装甲</t>
    <rPh sb="0" eb="2">
      <t>ソウコウ</t>
    </rPh>
    <phoneticPr fontId="1"/>
  </si>
  <si>
    <t>言語</t>
    <rPh sb="0" eb="2">
      <t>ゲンゴ</t>
    </rPh>
    <phoneticPr fontId="1"/>
  </si>
  <si>
    <t>読書き</t>
    <rPh sb="0" eb="2">
      <t>ヨミカ</t>
    </rPh>
    <phoneticPr fontId="1"/>
  </si>
  <si>
    <t>会話</t>
    <rPh sb="0" eb="2">
      <t>カイワ</t>
    </rPh>
    <phoneticPr fontId="1"/>
  </si>
  <si>
    <t>クラス</t>
    <phoneticPr fontId="1"/>
  </si>
  <si>
    <t>実効値</t>
    <rPh sb="2" eb="3">
      <t>チ</t>
    </rPh>
    <phoneticPr fontId="1"/>
  </si>
  <si>
    <t>レベル</t>
    <phoneticPr fontId="1"/>
  </si>
  <si>
    <t>地理知識</t>
    <rPh sb="0" eb="2">
      <t>チリ</t>
    </rPh>
    <rPh sb="2" eb="4">
      <t>チシキ</t>
    </rPh>
    <phoneticPr fontId="1"/>
  </si>
  <si>
    <t>CP</t>
    <phoneticPr fontId="1"/>
  </si>
  <si>
    <t>一時</t>
    <rPh sb="0" eb="2">
      <t>イチジ</t>
    </rPh>
    <phoneticPr fontId="1"/>
  </si>
  <si>
    <t>INT基本</t>
    <phoneticPr fontId="1"/>
  </si>
  <si>
    <t>ENP基本</t>
    <phoneticPr fontId="1"/>
  </si>
  <si>
    <t>LIF</t>
    <phoneticPr fontId="1"/>
  </si>
  <si>
    <t>車輌名</t>
    <rPh sb="0" eb="2">
      <t>シャリョウ</t>
    </rPh>
    <rPh sb="2" eb="3">
      <t>メイ</t>
    </rPh>
    <phoneticPr fontId="1"/>
  </si>
  <si>
    <t>積荷</t>
    <rPh sb="0" eb="2">
      <t>ツミニ</t>
    </rPh>
    <phoneticPr fontId="1"/>
  </si>
  <si>
    <t>重量</t>
    <rPh sb="0" eb="2">
      <t>ジュウリョウ</t>
    </rPh>
    <phoneticPr fontId="1"/>
  </si>
  <si>
    <t>体積</t>
    <rPh sb="0" eb="2">
      <t>タイセキ</t>
    </rPh>
    <phoneticPr fontId="1"/>
  </si>
  <si>
    <t>荷名</t>
    <rPh sb="0" eb="1">
      <t>ニ</t>
    </rPh>
    <rPh sb="1" eb="2">
      <t>メイ</t>
    </rPh>
    <phoneticPr fontId="1"/>
  </si>
  <si>
    <t>武器設置点</t>
    <rPh sb="0" eb="2">
      <t>ブキ</t>
    </rPh>
    <rPh sb="2" eb="4">
      <t>セッチ</t>
    </rPh>
    <rPh sb="4" eb="5">
      <t>テン</t>
    </rPh>
    <phoneticPr fontId="1"/>
  </si>
  <si>
    <t>車種名</t>
    <rPh sb="0" eb="3">
      <t>シャシュメイ</t>
    </rPh>
    <phoneticPr fontId="1"/>
  </si>
  <si>
    <t>所有者</t>
    <rPh sb="0" eb="3">
      <t>ショユウシャ</t>
    </rPh>
    <phoneticPr fontId="1"/>
  </si>
  <si>
    <t>経験値</t>
    <rPh sb="0" eb="2">
      <t>ケイケン</t>
    </rPh>
    <rPh sb="2" eb="3">
      <t>チ</t>
    </rPh>
    <phoneticPr fontId="1"/>
  </si>
  <si>
    <t>装弾数</t>
    <phoneticPr fontId="1"/>
  </si>
  <si>
    <t>近</t>
    <rPh sb="0" eb="1">
      <t>キン</t>
    </rPh>
    <phoneticPr fontId="1"/>
  </si>
  <si>
    <t>中</t>
    <rPh sb="0" eb="1">
      <t>チュウ</t>
    </rPh>
    <phoneticPr fontId="1"/>
  </si>
  <si>
    <t>遠</t>
    <rPh sb="0" eb="1">
      <t>エン</t>
    </rPh>
    <phoneticPr fontId="1"/>
  </si>
  <si>
    <t>超遠</t>
    <rPh sb="0" eb="1">
      <t>チョウ</t>
    </rPh>
    <rPh sb="1" eb="2">
      <t>エン</t>
    </rPh>
    <phoneticPr fontId="1"/>
  </si>
  <si>
    <t>照準
限界</t>
    <phoneticPr fontId="1"/>
  </si>
  <si>
    <t>速射値</t>
    <rPh sb="0" eb="2">
      <t>ソクシャ</t>
    </rPh>
    <rPh sb="2" eb="3">
      <t>チ</t>
    </rPh>
    <phoneticPr fontId="1"/>
  </si>
  <si>
    <t>貫通力</t>
    <rPh sb="0" eb="2">
      <t>カンツウ</t>
    </rPh>
    <rPh sb="2" eb="3">
      <t>リョク</t>
    </rPh>
    <phoneticPr fontId="1"/>
  </si>
  <si>
    <t>減衰</t>
    <rPh sb="0" eb="2">
      <t>ゲンスイ</t>
    </rPh>
    <phoneticPr fontId="1"/>
  </si>
  <si>
    <t>貫通</t>
    <rPh sb="0" eb="2">
      <t>カンツウ</t>
    </rPh>
    <phoneticPr fontId="1"/>
  </si>
  <si>
    <t>残弾</t>
    <rPh sb="0" eb="1">
      <t>ザン</t>
    </rPh>
    <rPh sb="1" eb="2">
      <t>ダン</t>
    </rPh>
    <phoneticPr fontId="1"/>
  </si>
  <si>
    <t>アクセサリー</t>
    <phoneticPr fontId="1"/>
  </si>
  <si>
    <t>射撃数</t>
    <phoneticPr fontId="1"/>
  </si>
  <si>
    <t>車両一覧表</t>
  </si>
  <si>
    <t>種類</t>
  </si>
  <si>
    <t>速度性能</t>
    <phoneticPr fontId="1"/>
  </si>
  <si>
    <t>操縦修正</t>
    <phoneticPr fontId="1"/>
  </si>
  <si>
    <t>装甲/耐久</t>
    <phoneticPr fontId="1"/>
  </si>
  <si>
    <t>燃費
km/l</t>
    <phoneticPr fontId="1"/>
  </si>
  <si>
    <t>燃料
搭載量</t>
    <rPh sb="0" eb="2">
      <t>ネンリョウ</t>
    </rPh>
    <rPh sb="3" eb="5">
      <t>トウサイ</t>
    </rPh>
    <rPh sb="5" eb="6">
      <t>リョウ</t>
    </rPh>
    <phoneticPr fontId="1"/>
  </si>
  <si>
    <t>搭乗員</t>
  </si>
  <si>
    <t>価格(TC)</t>
    <phoneticPr fontId="1"/>
  </si>
  <si>
    <t>最高</t>
    <rPh sb="0" eb="2">
      <t>サイコウ</t>
    </rPh>
    <phoneticPr fontId="1"/>
  </si>
  <si>
    <t>路上</t>
    <rPh sb="0" eb="2">
      <t>ロジョウ</t>
    </rPh>
    <phoneticPr fontId="1"/>
  </si>
  <si>
    <t>路外</t>
    <rPh sb="0" eb="1">
      <t>ロ</t>
    </rPh>
    <rPh sb="1" eb="2">
      <t>ガイ</t>
    </rPh>
    <phoneticPr fontId="1"/>
  </si>
  <si>
    <t>耐久</t>
    <rPh sb="0" eb="2">
      <t>タイキュウ</t>
    </rPh>
    <phoneticPr fontId="1"/>
  </si>
  <si>
    <t>小型バギー</t>
    <phoneticPr fontId="1"/>
  </si>
  <si>
    <t>0</t>
    <phoneticPr fontId="1"/>
  </si>
  <si>
    <t>+2</t>
    <phoneticPr fontId="1"/>
  </si>
  <si>
    <t>3名</t>
  </si>
  <si>
    <t>装甲バギー</t>
    <phoneticPr fontId="1"/>
  </si>
  <si>
    <t>+2</t>
  </si>
  <si>
    <t>大型バギー</t>
    <phoneticPr fontId="1"/>
  </si>
  <si>
    <t>4名</t>
  </si>
  <si>
    <t>戦闘バギー</t>
    <phoneticPr fontId="1"/>
  </si>
  <si>
    <t>小型バン</t>
    <phoneticPr fontId="1"/>
  </si>
  <si>
    <t>+1</t>
    <phoneticPr fontId="1"/>
  </si>
  <si>
    <t>2名</t>
  </si>
  <si>
    <t>装甲バン</t>
    <phoneticPr fontId="1"/>
  </si>
  <si>
    <t>レーシングバギー</t>
    <phoneticPr fontId="1"/>
  </si>
  <si>
    <t>-1</t>
    <phoneticPr fontId="1"/>
  </si>
  <si>
    <t>小型トラック</t>
    <phoneticPr fontId="1"/>
  </si>
  <si>
    <t>大型トラック</t>
    <phoneticPr fontId="1"/>
  </si>
  <si>
    <t>小型バイク</t>
  </si>
  <si>
    <t>大型バイク</t>
  </si>
  <si>
    <t>ダメージ</t>
  </si>
  <si>
    <t>射撃数</t>
  </si>
  <si>
    <t>照準限界</t>
  </si>
  <si>
    <t>装弾数</t>
  </si>
  <si>
    <t>価格（TC)</t>
    <phoneticPr fontId="1"/>
  </si>
  <si>
    <t>小型リボルバー</t>
  </si>
  <si>
    <t>２Ｄ</t>
    <phoneticPr fontId="1"/>
  </si>
  <si>
    <t>大型リボルバー</t>
  </si>
  <si>
    <t>２Ｄ+1</t>
    <phoneticPr fontId="1"/>
  </si>
  <si>
    <t>小型オートマチック</t>
  </si>
  <si>
    <t>大型オートマチック</t>
  </si>
  <si>
    <t>マシンピストル</t>
  </si>
  <si>
    <t>サブマシンガン</t>
  </si>
  <si>
    <t>アサルトライフル</t>
  </si>
  <si>
    <t>２Ｄ+2</t>
    <phoneticPr fontId="1"/>
  </si>
  <si>
    <t>ライト・マシンガン</t>
  </si>
  <si>
    <t>２D+2</t>
    <phoneticPr fontId="1"/>
  </si>
  <si>
    <t>ヘビー・マシンガン</t>
  </si>
  <si>
    <t>３D</t>
    <phoneticPr fontId="1"/>
  </si>
  <si>
    <t>ライフル</t>
  </si>
  <si>
    <t>３Ｄ</t>
    <phoneticPr fontId="1"/>
  </si>
  <si>
    <t>スナイパーライフル</t>
  </si>
  <si>
    <t>対戦車ライフル</t>
  </si>
  <si>
    <t>３Ｄ＋２</t>
    <phoneticPr fontId="1"/>
  </si>
  <si>
    <t>速度性能</t>
    <rPh sb="0" eb="2">
      <t>ソクド</t>
    </rPh>
    <rPh sb="2" eb="4">
      <t>セイノウ</t>
    </rPh>
    <phoneticPr fontId="1"/>
  </si>
  <si>
    <t>操縦性能</t>
    <rPh sb="0" eb="2">
      <t>ソウジュウ</t>
    </rPh>
    <rPh sb="2" eb="4">
      <t>セイノウ</t>
    </rPh>
    <phoneticPr fontId="1"/>
  </si>
  <si>
    <t>防御性能</t>
    <rPh sb="0" eb="2">
      <t>ボウギョ</t>
    </rPh>
    <rPh sb="2" eb="4">
      <t>セイノウ</t>
    </rPh>
    <phoneticPr fontId="1"/>
  </si>
  <si>
    <t>燃料
搭載</t>
    <rPh sb="0" eb="2">
      <t>ネンリョウ</t>
    </rPh>
    <rPh sb="3" eb="5">
      <t>トウサイ</t>
    </rPh>
    <phoneticPr fontId="1"/>
  </si>
  <si>
    <t>燃費
km/l</t>
    <rPh sb="0" eb="2">
      <t>ネンピ</t>
    </rPh>
    <phoneticPr fontId="1"/>
  </si>
  <si>
    <t>積載
重量</t>
    <rPh sb="0" eb="2">
      <t>セキサイ</t>
    </rPh>
    <rPh sb="3" eb="5">
      <t>ジュウリョウ</t>
    </rPh>
    <phoneticPr fontId="1"/>
  </si>
  <si>
    <t>積載
容量</t>
    <rPh sb="0" eb="2">
      <t>セキサイ</t>
    </rPh>
    <rPh sb="3" eb="5">
      <t>ヨウリョウ</t>
    </rPh>
    <phoneticPr fontId="1"/>
  </si>
  <si>
    <t>燃料
残量</t>
    <rPh sb="0" eb="2">
      <t>ネンリョウ</t>
    </rPh>
    <rPh sb="3" eb="5">
      <t>ザンリョウ</t>
    </rPh>
    <phoneticPr fontId="1"/>
  </si>
  <si>
    <t>搭乗
員数</t>
    <rPh sb="0" eb="2">
      <t>トウジョウ</t>
    </rPh>
    <rPh sb="3" eb="5">
      <t>インスウ</t>
    </rPh>
    <phoneticPr fontId="1"/>
  </si>
  <si>
    <t>乗員遮蔽</t>
    <rPh sb="0" eb="2">
      <t>ジョウイン</t>
    </rPh>
    <rPh sb="2" eb="4">
      <t>シャヘイ</t>
    </rPh>
    <phoneticPr fontId="1"/>
  </si>
  <si>
    <t>乗員
遮蔽</t>
    <rPh sb="0" eb="2">
      <t>ジョウイン</t>
    </rPh>
    <rPh sb="3" eb="5">
      <t>シャヘイ</t>
    </rPh>
    <phoneticPr fontId="1"/>
  </si>
  <si>
    <t>整備性</t>
    <rPh sb="0" eb="2">
      <t>セイビ</t>
    </rPh>
    <rPh sb="2" eb="3">
      <t>セイ</t>
    </rPh>
    <phoneticPr fontId="1"/>
  </si>
  <si>
    <t>電子的
脆弱性</t>
    <rPh sb="0" eb="2">
      <t>デンシ</t>
    </rPh>
    <rPh sb="2" eb="3">
      <t>テキ</t>
    </rPh>
    <rPh sb="4" eb="7">
      <t>ゼイジャクセイ</t>
    </rPh>
    <phoneticPr fontId="1"/>
  </si>
  <si>
    <t>積載
重量</t>
    <rPh sb="3" eb="4">
      <t>ジュウ</t>
    </rPh>
    <phoneticPr fontId="1"/>
  </si>
  <si>
    <t>電子的
脆弱性</t>
    <rPh sb="0" eb="3">
      <t>デンシテキ</t>
    </rPh>
    <rPh sb="4" eb="7">
      <t>ゼイジャクセイ</t>
    </rPh>
    <phoneticPr fontId="1"/>
  </si>
  <si>
    <t>基本</t>
    <rPh sb="0" eb="2">
      <t>キホン</t>
    </rPh>
    <phoneticPr fontId="1"/>
  </si>
  <si>
    <t>必要筋力</t>
  </si>
  <si>
    <t>価格（TC）</t>
    <phoneticPr fontId="1"/>
  </si>
  <si>
    <t>小型ナイフ</t>
  </si>
  <si>
    <t>大型ナイフ</t>
  </si>
  <si>
    <t>２Ｄ＋１</t>
    <phoneticPr fontId="1"/>
  </si>
  <si>
    <t>剣</t>
  </si>
  <si>
    <t>刀</t>
  </si>
  <si>
    <t>３Ｄ＋１</t>
    <phoneticPr fontId="1"/>
  </si>
  <si>
    <t>手斧</t>
  </si>
  <si>
    <t>両手斧</t>
  </si>
  <si>
    <t>装甲度</t>
  </si>
  <si>
    <t>間隙値</t>
  </si>
  <si>
    <t>間隙値</t>
    <rPh sb="0" eb="2">
      <t>カンゲキ</t>
    </rPh>
    <rPh sb="2" eb="3">
      <t>チ</t>
    </rPh>
    <phoneticPr fontId="1"/>
  </si>
  <si>
    <t>所持金（TC）</t>
    <rPh sb="0" eb="3">
      <t>ショジキン</t>
    </rPh>
    <phoneticPr fontId="1"/>
  </si>
  <si>
    <t>STR</t>
  </si>
  <si>
    <t>打撃</t>
  </si>
  <si>
    <t>組み付く</t>
  </si>
  <si>
    <t>投げる</t>
  </si>
  <si>
    <t>関節技</t>
  </si>
  <si>
    <t>１Ｄ６</t>
    <phoneticPr fontId="1"/>
  </si>
  <si>
    <r>
      <t>1</t>
    </r>
    <r>
      <rPr>
        <sz val="9"/>
        <color rgb="FF212529"/>
        <rFont val="MS UI Gothic"/>
        <family val="3"/>
        <charset val="128"/>
      </rPr>
      <t>Ｄ６</t>
    </r>
    <phoneticPr fontId="1"/>
  </si>
  <si>
    <r>
      <rPr>
        <sz val="9"/>
        <color rgb="FF212529"/>
        <rFont val="MS UI Gothic"/>
        <family val="3"/>
        <charset val="128"/>
      </rPr>
      <t>１Ｄ６＋</t>
    </r>
    <r>
      <rPr>
        <sz val="9"/>
        <color rgb="FF212529"/>
        <rFont val="Calibri"/>
        <family val="3"/>
      </rPr>
      <t>1</t>
    </r>
    <phoneticPr fontId="1"/>
  </si>
  <si>
    <t>ＮＡ</t>
    <phoneticPr fontId="1"/>
  </si>
  <si>
    <t>+3</t>
    <phoneticPr fontId="1"/>
  </si>
  <si>
    <t>ダメージ修正</t>
  </si>
  <si>
    <t>ダメージ修正</t>
    <rPh sb="4" eb="6">
      <t>シュウセイ</t>
    </rPh>
    <phoneticPr fontId="1"/>
  </si>
  <si>
    <t>近接戦闘ダメージ修正表</t>
  </si>
  <si>
    <t>+4</t>
    <phoneticPr fontId="1"/>
  </si>
  <si>
    <t>+7</t>
    <phoneticPr fontId="1"/>
  </si>
  <si>
    <t>+8</t>
    <phoneticPr fontId="1"/>
  </si>
  <si>
    <t>+9</t>
    <phoneticPr fontId="1"/>
  </si>
  <si>
    <t>+10</t>
    <phoneticPr fontId="1"/>
  </si>
  <si>
    <t>減衰値</t>
  </si>
  <si>
    <t>価格</t>
  </si>
  <si>
    <t>防弾ベスト</t>
  </si>
  <si>
    <t>レザージャケット</t>
  </si>
  <si>
    <t>レザーコート</t>
  </si>
  <si>
    <t>ライト・アーマー</t>
  </si>
  <si>
    <t>ミディアム・アーマー</t>
  </si>
  <si>
    <t>ヘビー・アーマー</t>
  </si>
  <si>
    <t>DEX修正</t>
    <rPh sb="3" eb="5">
      <t>シュウセイ</t>
    </rPh>
    <phoneticPr fontId="1"/>
  </si>
  <si>
    <t>投擲武器</t>
    <rPh sb="0" eb="2">
      <t>トウテキ</t>
    </rPh>
    <rPh sb="2" eb="4">
      <t>ブキ</t>
    </rPh>
    <phoneticPr fontId="1"/>
  </si>
  <si>
    <t>投槍</t>
    <rPh sb="0" eb="1">
      <t>ナ</t>
    </rPh>
    <rPh sb="1" eb="2">
      <t>ヤリ</t>
    </rPh>
    <phoneticPr fontId="1"/>
  </si>
  <si>
    <t>投げ斧</t>
    <rPh sb="0" eb="1">
      <t>ナ</t>
    </rPh>
    <rPh sb="2" eb="3">
      <t>オノ</t>
    </rPh>
    <phoneticPr fontId="1"/>
  </si>
  <si>
    <t>ナイフ投げ</t>
    <rPh sb="3" eb="4">
      <t>ナ</t>
    </rPh>
    <phoneticPr fontId="1"/>
  </si>
  <si>
    <t>弓</t>
    <rPh sb="0" eb="1">
      <t>ユミ</t>
    </rPh>
    <phoneticPr fontId="1"/>
  </si>
  <si>
    <t>弩弓</t>
    <rPh sb="0" eb="1">
      <t>ド</t>
    </rPh>
    <rPh sb="1" eb="2">
      <t>ユミ</t>
    </rPh>
    <phoneticPr fontId="1"/>
  </si>
  <si>
    <t>NA</t>
    <phoneticPr fontId="1"/>
  </si>
  <si>
    <t>照準限界</t>
    <phoneticPr fontId="1"/>
  </si>
  <si>
    <t>射程</t>
  </si>
  <si>
    <t>小口径無反動砲</t>
  </si>
  <si>
    <t>4D+20</t>
    <phoneticPr fontId="1"/>
  </si>
  <si>
    <t>大口径無反動砲</t>
  </si>
  <si>
    <t>5D+40</t>
    <phoneticPr fontId="1"/>
  </si>
  <si>
    <t>小口径機関砲</t>
    <rPh sb="3" eb="6">
      <t>キカンホウ</t>
    </rPh>
    <phoneticPr fontId="1"/>
  </si>
  <si>
    <t>4D+5</t>
    <phoneticPr fontId="1"/>
  </si>
  <si>
    <t>大口径機関砲</t>
    <rPh sb="3" eb="6">
      <t>キカンホウ</t>
    </rPh>
    <phoneticPr fontId="1"/>
  </si>
  <si>
    <t>5D+15</t>
    <phoneticPr fontId="1"/>
  </si>
  <si>
    <t>中口径戦車砲</t>
  </si>
  <si>
    <t>5D+50</t>
    <phoneticPr fontId="1"/>
  </si>
  <si>
    <t>大口径戦車砲</t>
    <rPh sb="0" eb="3">
      <t>ダイコウケイ</t>
    </rPh>
    <rPh sb="3" eb="6">
      <t>センシャホウ</t>
    </rPh>
    <phoneticPr fontId="1"/>
  </si>
  <si>
    <t>8D+70</t>
    <phoneticPr fontId="1"/>
  </si>
  <si>
    <t>対戦車誘導ミサイル</t>
    <rPh sb="0" eb="3">
      <t>タイセンシャ</t>
    </rPh>
    <rPh sb="3" eb="5">
      <t>ユウドウ</t>
    </rPh>
    <phoneticPr fontId="1"/>
  </si>
  <si>
    <t>10D+60</t>
    <phoneticPr fontId="1"/>
  </si>
  <si>
    <t>ロケットランチャー</t>
    <phoneticPr fontId="1"/>
  </si>
  <si>
    <t>6D+30</t>
    <phoneticPr fontId="1"/>
  </si>
  <si>
    <t>車載火器</t>
  </si>
  <si>
    <t>巡航</t>
    <rPh sb="0" eb="2">
      <t>ジュンコウ</t>
    </rPh>
    <phoneticPr fontId="1"/>
  </si>
  <si>
    <t>オフロードバイク</t>
    <phoneticPr fontId="1"/>
  </si>
  <si>
    <t>減衰値</t>
    <rPh sb="0" eb="2">
      <t>ゲンスイ</t>
    </rPh>
    <rPh sb="2" eb="3">
      <t>チ</t>
    </rPh>
    <phoneticPr fontId="1"/>
  </si>
  <si>
    <t>2名</t>
    <phoneticPr fontId="1"/>
  </si>
  <si>
    <t>なし</t>
    <phoneticPr fontId="1"/>
  </si>
  <si>
    <t>自動
操縦</t>
    <rPh sb="0" eb="2">
      <t>ジドウ</t>
    </rPh>
    <rPh sb="3" eb="5">
      <t>ソウジュウ</t>
    </rPh>
    <phoneticPr fontId="1"/>
  </si>
  <si>
    <t>自動｝
操縦</t>
    <rPh sb="0" eb="2">
      <t>ジドウ</t>
    </rPh>
    <rPh sb="4" eb="6">
      <t>ソウジュウ</t>
    </rPh>
    <phoneticPr fontId="1"/>
  </si>
  <si>
    <t>加速</t>
    <rPh sb="0" eb="2">
      <t>カソク</t>
    </rPh>
    <phoneticPr fontId="1"/>
  </si>
  <si>
    <t>射界</t>
    <rPh sb="0" eb="1">
      <t>イ</t>
    </rPh>
    <rPh sb="1" eb="2">
      <t>カイ</t>
    </rPh>
    <phoneticPr fontId="1"/>
  </si>
  <si>
    <t>装備</t>
    <phoneticPr fontId="1"/>
  </si>
  <si>
    <t>銃架/砲架</t>
    <rPh sb="0" eb="1">
      <t>ジュウ</t>
    </rPh>
    <rPh sb="1" eb="2">
      <t>カ</t>
    </rPh>
    <rPh sb="3" eb="4">
      <t>ホウ</t>
    </rPh>
    <rPh sb="4" eb="5">
      <t>カ</t>
    </rPh>
    <phoneticPr fontId="1"/>
  </si>
  <si>
    <t>FR90</t>
    <phoneticPr fontId="1"/>
  </si>
  <si>
    <t>簡易銃架</t>
    <rPh sb="0" eb="2">
      <t>カンイ</t>
    </rPh>
    <rPh sb="2" eb="3">
      <t>ジュウ</t>
    </rPh>
    <rPh sb="3" eb="4">
      <t>カ</t>
    </rPh>
    <phoneticPr fontId="1"/>
  </si>
  <si>
    <t>旋回銃架</t>
    <rPh sb="0" eb="2">
      <t>センカイ</t>
    </rPh>
    <rPh sb="2" eb="3">
      <t>ジュウ</t>
    </rPh>
    <rPh sb="3" eb="4">
      <t>カ</t>
    </rPh>
    <phoneticPr fontId="1"/>
  </si>
  <si>
    <t>程度</t>
    <rPh sb="0" eb="2">
      <t>テイド</t>
    </rPh>
    <phoneticPr fontId="1"/>
  </si>
  <si>
    <t>大破</t>
    <rPh sb="0" eb="1">
      <t>ダイ</t>
    </rPh>
    <rPh sb="1" eb="2">
      <t>ハ</t>
    </rPh>
    <phoneticPr fontId="1"/>
  </si>
  <si>
    <t>累積損害</t>
    <rPh sb="0" eb="2">
      <t>ルイセキ</t>
    </rPh>
    <rPh sb="2" eb="4">
      <t>ソンガイ</t>
    </rPh>
    <phoneticPr fontId="1"/>
  </si>
  <si>
    <t>損害修正</t>
    <rPh sb="0" eb="2">
      <t>ソンガイ</t>
    </rPh>
    <rPh sb="2" eb="4">
      <t>シュウセイ</t>
    </rPh>
    <phoneticPr fontId="1"/>
  </si>
  <si>
    <t>損害の影響</t>
    <rPh sb="0" eb="2">
      <t>ソンガイ</t>
    </rPh>
    <rPh sb="3" eb="5">
      <t>エイキョウ</t>
    </rPh>
    <phoneticPr fontId="1"/>
  </si>
  <si>
    <t>累積
ダメージ</t>
    <rPh sb="0" eb="2">
      <t>ルイセキ</t>
    </rPh>
    <phoneticPr fontId="1"/>
  </si>
  <si>
    <t>耐久点被ダメージ</t>
    <rPh sb="0" eb="2">
      <t>タイキュウ</t>
    </rPh>
    <rPh sb="2" eb="3">
      <t>テン</t>
    </rPh>
    <rPh sb="3" eb="4">
      <t>ヒ</t>
    </rPh>
    <phoneticPr fontId="1"/>
  </si>
  <si>
    <t>サイズ
修正</t>
    <rPh sb="4" eb="6">
      <t>シュウセイ</t>
    </rPh>
    <phoneticPr fontId="1"/>
  </si>
  <si>
    <t>操縦手</t>
    <rPh sb="0" eb="2">
      <t>ソウジュウ</t>
    </rPh>
    <rPh sb="2" eb="3">
      <t>シュ</t>
    </rPh>
    <phoneticPr fontId="1"/>
  </si>
  <si>
    <t>運転技能</t>
    <rPh sb="0" eb="2">
      <t>ウンテン</t>
    </rPh>
    <rPh sb="2" eb="4">
      <t>ギノウ</t>
    </rPh>
    <phoneticPr fontId="1"/>
  </si>
  <si>
    <t>NA</t>
  </si>
  <si>
    <t>相対速度</t>
    <rPh sb="0" eb="2">
      <t>ソウタイ</t>
    </rPh>
    <rPh sb="2" eb="4">
      <t>ソクド</t>
    </rPh>
    <phoneticPr fontId="1"/>
  </si>
  <si>
    <t>同軸</t>
    <rPh sb="0" eb="2">
      <t>ドウジク</t>
    </rPh>
    <phoneticPr fontId="1"/>
  </si>
  <si>
    <t>交錯</t>
    <rPh sb="0" eb="2">
      <t>コウサク</t>
    </rPh>
    <phoneticPr fontId="1"/>
  </si>
  <si>
    <t>+4</t>
  </si>
  <si>
    <t>+5</t>
  </si>
  <si>
    <t>+6</t>
  </si>
  <si>
    <t>+7</t>
  </si>
  <si>
    <t>+8</t>
  </si>
  <si>
    <t>+9</t>
  </si>
  <si>
    <t>+10</t>
  </si>
  <si>
    <t>+11</t>
  </si>
  <si>
    <t>+12</t>
  </si>
  <si>
    <t>+13</t>
  </si>
  <si>
    <t>+14</t>
  </si>
  <si>
    <t>+15</t>
  </si>
  <si>
    <t>目標
修正</t>
    <rPh sb="0" eb="2">
      <t>モクヒョウ</t>
    </rPh>
    <rPh sb="3" eb="5">
      <t>シュウセイ</t>
    </rPh>
    <phoneticPr fontId="1"/>
  </si>
  <si>
    <t>中破</t>
    <rPh sb="0" eb="1">
      <t>チュウ</t>
    </rPh>
    <rPh sb="1" eb="2">
      <t>ヤブ</t>
    </rPh>
    <phoneticPr fontId="1"/>
  </si>
  <si>
    <t>機関工学</t>
    <rPh sb="0" eb="2">
      <t>キカン</t>
    </rPh>
    <rPh sb="2" eb="4">
      <t>コウガク</t>
    </rPh>
    <phoneticPr fontId="1"/>
  </si>
  <si>
    <t>電子工学</t>
    <rPh sb="0" eb="2">
      <t>デンシ</t>
    </rPh>
    <rPh sb="2" eb="4">
      <t>コウガク</t>
    </rPh>
    <phoneticPr fontId="1"/>
  </si>
  <si>
    <t>土木工学</t>
    <rPh sb="0" eb="2">
      <t>ドボク</t>
    </rPh>
    <rPh sb="2" eb="4">
      <t>コウガク</t>
    </rPh>
    <phoneticPr fontId="1"/>
  </si>
  <si>
    <r>
      <t>Armored</t>
    </r>
    <r>
      <rPr>
        <b/>
        <sz val="18"/>
        <rFont val="ＭＳ Ｐゴシック"/>
        <family val="3"/>
        <charset val="128"/>
      </rPr>
      <t>　</t>
    </r>
    <r>
      <rPr>
        <b/>
        <sz val="18"/>
        <rFont val="Arial Black"/>
        <family val="2"/>
      </rPr>
      <t>Trader</t>
    </r>
    <r>
      <rPr>
        <b/>
        <sz val="18"/>
        <rFont val="ＭＳ Ｐゴシック"/>
        <family val="3"/>
        <charset val="128"/>
      </rPr>
      <t>　</t>
    </r>
    <r>
      <rPr>
        <b/>
        <sz val="18"/>
        <rFont val="Arial Black"/>
        <family val="2"/>
      </rPr>
      <t>Character</t>
    </r>
    <r>
      <rPr>
        <b/>
        <sz val="18"/>
        <rFont val="ＭＳ Ｐゴシック"/>
        <family val="3"/>
        <charset val="128"/>
      </rPr>
      <t>　</t>
    </r>
    <r>
      <rPr>
        <b/>
        <sz val="18"/>
        <rFont val="Arial Black"/>
        <family val="2"/>
      </rPr>
      <t>Recored</t>
    </r>
    <r>
      <rPr>
        <b/>
        <sz val="18"/>
        <rFont val="ＭＳ Ｐゴシック"/>
        <family val="3"/>
        <charset val="128"/>
      </rPr>
      <t>　</t>
    </r>
    <r>
      <rPr>
        <b/>
        <sz val="18"/>
        <rFont val="Arial Black"/>
        <family val="2"/>
      </rPr>
      <t>Sheet</t>
    </r>
    <r>
      <rPr>
        <b/>
        <sz val="14"/>
        <rFont val="ＭＳ Ｐゴシック"/>
        <family val="3"/>
        <charset val="128"/>
      </rPr>
      <t>　</t>
    </r>
    <r>
      <rPr>
        <b/>
        <sz val="14"/>
        <rFont val="Arial Black"/>
        <family val="2"/>
      </rPr>
      <t>(</t>
    </r>
    <r>
      <rPr>
        <sz val="14"/>
        <rFont val="Arial Black"/>
        <family val="2"/>
      </rPr>
      <t>ver9)</t>
    </r>
    <phoneticPr fontId="1"/>
  </si>
  <si>
    <r>
      <t>Armored</t>
    </r>
    <r>
      <rPr>
        <b/>
        <sz val="18"/>
        <rFont val="ＭＳ Ｐゴシック"/>
        <family val="3"/>
        <charset val="128"/>
      </rPr>
      <t>　</t>
    </r>
    <r>
      <rPr>
        <b/>
        <sz val="18"/>
        <rFont val="Arial Black"/>
        <family val="2"/>
      </rPr>
      <t>Trader</t>
    </r>
    <r>
      <rPr>
        <b/>
        <sz val="18"/>
        <rFont val="ＭＳ Ｐゴシック"/>
        <family val="3"/>
        <charset val="128"/>
      </rPr>
      <t>　</t>
    </r>
    <r>
      <rPr>
        <b/>
        <sz val="18"/>
        <rFont val="Arial Black"/>
        <family val="2"/>
      </rPr>
      <t>vehicle</t>
    </r>
    <r>
      <rPr>
        <b/>
        <sz val="18"/>
        <rFont val="ＭＳ Ｐゴシック"/>
        <family val="3"/>
        <charset val="128"/>
      </rPr>
      <t>　</t>
    </r>
    <r>
      <rPr>
        <b/>
        <sz val="18"/>
        <rFont val="Arial Black"/>
        <family val="2"/>
      </rPr>
      <t>Recored</t>
    </r>
    <r>
      <rPr>
        <b/>
        <sz val="18"/>
        <rFont val="ＭＳ Ｐゴシック"/>
        <family val="3"/>
        <charset val="128"/>
      </rPr>
      <t>　</t>
    </r>
    <r>
      <rPr>
        <b/>
        <sz val="18"/>
        <rFont val="Arial Black"/>
        <family val="2"/>
      </rPr>
      <t>Sheet</t>
    </r>
    <r>
      <rPr>
        <b/>
        <sz val="14"/>
        <rFont val="ＭＳ Ｐゴシック"/>
        <family val="3"/>
        <charset val="128"/>
      </rPr>
      <t>　</t>
    </r>
    <r>
      <rPr>
        <b/>
        <sz val="14"/>
        <rFont val="Arial Black"/>
        <family val="2"/>
      </rPr>
      <t>(</t>
    </r>
    <r>
      <rPr>
        <sz val="14"/>
        <rFont val="Arial Black"/>
        <family val="2"/>
      </rPr>
      <t>ver9)</t>
    </r>
    <phoneticPr fontId="1"/>
  </si>
  <si>
    <t>CON</t>
    <phoneticPr fontId="1"/>
  </si>
  <si>
    <t>致傷ダメージ</t>
    <phoneticPr fontId="1"/>
  </si>
  <si>
    <t>手当前</t>
    <rPh sb="0" eb="2">
      <t>テアテ</t>
    </rPh>
    <rPh sb="2" eb="3">
      <t>マエ</t>
    </rPh>
    <phoneticPr fontId="1"/>
  </si>
  <si>
    <t>非致傷ダメージ</t>
    <rPh sb="0" eb="3">
      <t>ヒチショウ</t>
    </rPh>
    <phoneticPr fontId="1"/>
  </si>
  <si>
    <t>手当後</t>
    <rPh sb="0" eb="3">
      <t>テアテゴ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</si>
</sst>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25">
    <font>
      <sz val="11"/>
      <name val="ＭＳ Ｐゴシック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8"/>
      <name val="Arial Black"/>
      <family val="2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Arial Black"/>
      <family val="2"/>
    </font>
    <font>
      <sz val="14"/>
      <name val="Arial Black"/>
      <family val="2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9"/>
      <color rgb="FF212529"/>
      <name val="新ゴ R"/>
      <family val="3"/>
      <charset val="128"/>
    </font>
    <font>
      <sz val="9"/>
      <color rgb="FF212529"/>
      <name val="ＭＳ Ｐゴシック"/>
      <family val="3"/>
      <charset val="128"/>
    </font>
    <font>
      <sz val="9"/>
      <color rgb="FF212529"/>
      <name val="MS UI Gothic"/>
      <family val="3"/>
      <charset val="128"/>
    </font>
    <font>
      <sz val="9"/>
      <color rgb="FF212529"/>
      <name val="Calibri"/>
      <family val="3"/>
    </font>
    <font>
      <sz val="9"/>
      <color rgb="FF000000"/>
      <name val="Arial"/>
      <family val="2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9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24" fillId="0" borderId="0" applyFont="0" applyFill="0" applyBorder="0" applyAlignment="0" applyProtection="0">
      <alignment vertical="center"/>
    </xf>
  </cellStyleXfs>
  <cellXfs count="628">
    <xf numFmtId="0" fontId="0" fillId="0" borderId="0" xfId="0"/>
    <xf numFmtId="0" fontId="0" fillId="0" borderId="0" xfId="0" applyBorder="1"/>
    <xf numFmtId="0" fontId="0" fillId="0" borderId="1" xfId="0" applyBorder="1"/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2" fillId="0" borderId="111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112" xfId="0" applyFont="1" applyFill="1" applyBorder="1" applyAlignment="1">
      <alignment vertical="center"/>
    </xf>
    <xf numFmtId="0" fontId="0" fillId="0" borderId="113" xfId="0" applyFill="1" applyBorder="1" applyAlignment="1"/>
    <xf numFmtId="0" fontId="0" fillId="0" borderId="114" xfId="0" applyFill="1" applyBorder="1" applyAlignment="1"/>
    <xf numFmtId="0" fontId="0" fillId="0" borderId="113" xfId="0" applyBorder="1"/>
    <xf numFmtId="0" fontId="0" fillId="0" borderId="114" xfId="0" applyBorder="1"/>
    <xf numFmtId="0" fontId="0" fillId="0" borderId="115" xfId="0" applyBorder="1"/>
    <xf numFmtId="0" fontId="0" fillId="0" borderId="92" xfId="0" applyBorder="1"/>
    <xf numFmtId="0" fontId="0" fillId="0" borderId="116" xfId="0" applyBorder="1"/>
    <xf numFmtId="0" fontId="6" fillId="0" borderId="0" xfId="0" applyFont="1"/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6" fillId="0" borderId="0" xfId="0" applyFont="1"/>
    <xf numFmtId="0" fontId="6" fillId="0" borderId="0" xfId="0" applyFont="1" applyAlignment="1">
      <alignment horizontal="right" vertical="center" inden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7" fillId="2" borderId="130" xfId="0" applyFont="1" applyFill="1" applyBorder="1" applyAlignment="1">
      <alignment vertical="center"/>
    </xf>
    <xf numFmtId="0" fontId="23" fillId="3" borderId="136" xfId="0" applyFont="1" applyFill="1" applyBorder="1" applyAlignment="1">
      <alignment horizontal="center" vertical="center" wrapText="1"/>
    </xf>
    <xf numFmtId="0" fontId="23" fillId="3" borderId="137" xfId="0" applyFont="1" applyFill="1" applyBorder="1" applyAlignment="1">
      <alignment horizontal="center" vertical="center" wrapText="1"/>
    </xf>
    <xf numFmtId="0" fontId="23" fillId="0" borderId="138" xfId="0" applyFont="1" applyBorder="1" applyAlignment="1">
      <alignment horizontal="center" vertical="center" wrapText="1"/>
    </xf>
    <xf numFmtId="0" fontId="23" fillId="0" borderId="140" xfId="0" applyFont="1" applyBorder="1" applyAlignment="1">
      <alignment horizontal="center" vertical="center" wrapText="1"/>
    </xf>
    <xf numFmtId="49" fontId="23" fillId="0" borderId="139" xfId="0" applyNumberFormat="1" applyFont="1" applyBorder="1" applyAlignment="1">
      <alignment horizontal="center" vertical="center" wrapText="1"/>
    </xf>
    <xf numFmtId="49" fontId="23" fillId="0" borderId="141" xfId="0" applyNumberFormat="1" applyFont="1" applyBorder="1" applyAlignment="1">
      <alignment horizontal="center" vertical="center" wrapText="1"/>
    </xf>
    <xf numFmtId="0" fontId="0" fillId="0" borderId="0" xfId="0" applyFill="1" applyBorder="1"/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0" fillId="0" borderId="2" xfId="0" applyBorder="1"/>
    <xf numFmtId="0" fontId="6" fillId="0" borderId="70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16" fillId="0" borderId="7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177" fontId="18" fillId="0" borderId="0" xfId="0" applyNumberFormat="1" applyFont="1" applyAlignment="1">
      <alignment horizontal="right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03" xfId="0" applyFont="1" applyFill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15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44" xfId="0" applyFont="1" applyBorder="1" applyAlignment="1">
      <alignment horizontal="center" vertical="center"/>
    </xf>
    <xf numFmtId="0" fontId="6" fillId="0" borderId="49" xfId="0" applyFont="1" applyBorder="1"/>
    <xf numFmtId="0" fontId="0" fillId="0" borderId="11" xfId="0" applyBorder="1"/>
    <xf numFmtId="3" fontId="6" fillId="0" borderId="103" xfId="0" applyNumberFormat="1" applyFont="1" applyBorder="1" applyAlignment="1">
      <alignment horizontal="center" vertical="center"/>
    </xf>
    <xf numFmtId="0" fontId="6" fillId="0" borderId="75" xfId="0" applyFont="1" applyBorder="1"/>
    <xf numFmtId="49" fontId="6" fillId="0" borderId="70" xfId="0" applyNumberFormat="1" applyFont="1" applyBorder="1" applyAlignment="1">
      <alignment horizontal="center" vertical="center"/>
    </xf>
    <xf numFmtId="0" fontId="0" fillId="0" borderId="70" xfId="0" applyBorder="1"/>
    <xf numFmtId="3" fontId="6" fillId="0" borderId="158" xfId="0" applyNumberFormat="1" applyFont="1" applyBorder="1" applyAlignment="1">
      <alignment horizontal="center" vertical="center"/>
    </xf>
    <xf numFmtId="0" fontId="16" fillId="0" borderId="0" xfId="0" applyFont="1" applyBorder="1" applyAlignment="1"/>
    <xf numFmtId="0" fontId="0" fillId="0" borderId="0" xfId="0" applyBorder="1" applyAlignment="1"/>
    <xf numFmtId="0" fontId="10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/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0" fillId="0" borderId="0" xfId="0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0" fillId="0" borderId="2" xfId="0" applyFill="1" applyBorder="1" applyAlignment="1"/>
    <xf numFmtId="0" fontId="0" fillId="0" borderId="2" xfId="0" applyBorder="1" applyAlignment="1"/>
    <xf numFmtId="0" fontId="0" fillId="0" borderId="5" xfId="0" applyBorder="1" applyAlignment="1"/>
    <xf numFmtId="0" fontId="0" fillId="0" borderId="28" xfId="0" applyBorder="1"/>
    <xf numFmtId="0" fontId="0" fillId="0" borderId="111" xfId="0" applyBorder="1"/>
    <xf numFmtId="0" fontId="0" fillId="0" borderId="112" xfId="0" applyBorder="1"/>
    <xf numFmtId="0" fontId="15" fillId="0" borderId="114" xfId="0" applyFont="1" applyFill="1" applyBorder="1" applyAlignment="1">
      <alignment vertical="center"/>
    </xf>
    <xf numFmtId="0" fontId="16" fillId="0" borderId="113" xfId="0" applyFont="1" applyFill="1" applyBorder="1" applyAlignment="1"/>
    <xf numFmtId="0" fontId="16" fillId="0" borderId="113" xfId="0" applyFont="1" applyBorder="1" applyAlignment="1"/>
    <xf numFmtId="0" fontId="0" fillId="0" borderId="114" xfId="0" applyBorder="1" applyAlignment="1"/>
    <xf numFmtId="0" fontId="0" fillId="0" borderId="113" xfId="0" applyFill="1" applyBorder="1"/>
    <xf numFmtId="0" fontId="10" fillId="0" borderId="92" xfId="0" applyFont="1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92" xfId="0" applyBorder="1" applyAlignment="1"/>
    <xf numFmtId="0" fontId="0" fillId="0" borderId="116" xfId="0" applyBorder="1" applyAlignment="1"/>
    <xf numFmtId="0" fontId="0" fillId="0" borderId="113" xfId="0" applyBorder="1" applyAlignment="1"/>
    <xf numFmtId="0" fontId="15" fillId="0" borderId="0" xfId="0" applyFont="1" applyFill="1" applyBorder="1" applyAlignment="1">
      <alignment vertical="center" wrapText="1"/>
    </xf>
    <xf numFmtId="0" fontId="0" fillId="0" borderId="192" xfId="0" applyBorder="1" applyAlignment="1">
      <alignment vertical="center"/>
    </xf>
    <xf numFmtId="0" fontId="0" fillId="0" borderId="3" xfId="0" applyBorder="1"/>
    <xf numFmtId="0" fontId="7" fillId="0" borderId="88" xfId="0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0" fillId="2" borderId="75" xfId="0" applyFill="1" applyBorder="1" applyAlignment="1">
      <alignment horizontal="center" vertical="center"/>
    </xf>
    <xf numFmtId="0" fontId="0" fillId="2" borderId="70" xfId="0" applyFill="1" applyBorder="1" applyAlignment="1">
      <alignment horizontal="center" vertical="center"/>
    </xf>
    <xf numFmtId="0" fontId="10" fillId="0" borderId="61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103" xfId="0" applyNumberFormat="1" applyFont="1" applyBorder="1" applyAlignment="1">
      <alignment horizontal="center"/>
    </xf>
    <xf numFmtId="49" fontId="10" fillId="0" borderId="70" xfId="0" applyNumberFormat="1" applyFont="1" applyBorder="1" applyAlignment="1">
      <alignment horizontal="center"/>
    </xf>
    <xf numFmtId="49" fontId="10" fillId="0" borderId="158" xfId="0" applyNumberFormat="1" applyFont="1" applyBorder="1" applyAlignment="1">
      <alignment horizontal="center"/>
    </xf>
    <xf numFmtId="0" fontId="16" fillId="2" borderId="63" xfId="0" applyFont="1" applyFill="1" applyBorder="1" applyAlignment="1">
      <alignment horizontal="center" vertical="center" wrapText="1"/>
    </xf>
    <xf numFmtId="0" fontId="0" fillId="2" borderId="157" xfId="0" applyFill="1" applyBorder="1" applyAlignment="1">
      <alignment horizontal="center" vertical="center"/>
    </xf>
    <xf numFmtId="0" fontId="0" fillId="2" borderId="158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/>
    </xf>
    <xf numFmtId="49" fontId="10" fillId="0" borderId="171" xfId="0" applyNumberFormat="1" applyFont="1" applyBorder="1" applyAlignment="1">
      <alignment horizontal="center"/>
    </xf>
    <xf numFmtId="0" fontId="2" fillId="2" borderId="170" xfId="0" applyFont="1" applyFill="1" applyBorder="1" applyAlignment="1">
      <alignment horizontal="center" vertical="center"/>
    </xf>
    <xf numFmtId="0" fontId="17" fillId="2" borderId="97" xfId="0" applyFont="1" applyFill="1" applyBorder="1" applyAlignment="1">
      <alignment horizontal="center" vertical="center"/>
    </xf>
    <xf numFmtId="0" fontId="17" fillId="2" borderId="154" xfId="0" applyFont="1" applyFill="1" applyBorder="1" applyAlignment="1">
      <alignment horizontal="center" vertical="center"/>
    </xf>
    <xf numFmtId="0" fontId="17" fillId="2" borderId="55" xfId="0" applyFont="1" applyFill="1" applyBorder="1" applyAlignment="1">
      <alignment horizontal="center" vertical="center"/>
    </xf>
    <xf numFmtId="0" fontId="17" fillId="0" borderId="104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105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87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6" fillId="2" borderId="118" xfId="0" applyFont="1" applyFill="1" applyBorder="1" applyAlignment="1">
      <alignment horizontal="center" wrapText="1"/>
    </xf>
    <xf numFmtId="0" fontId="6" fillId="2" borderId="45" xfId="0" applyFont="1" applyFill="1" applyBorder="1" applyAlignment="1">
      <alignment horizontal="center"/>
    </xf>
    <xf numFmtId="0" fontId="6" fillId="2" borderId="152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03" xfId="0" applyFont="1" applyFill="1" applyBorder="1" applyAlignment="1">
      <alignment horizontal="center"/>
    </xf>
    <xf numFmtId="0" fontId="9" fillId="0" borderId="4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53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6" fillId="2" borderId="14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6" fillId="2" borderId="109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6" fillId="2" borderId="132" xfId="0" applyFont="1" applyFill="1" applyBorder="1" applyAlignment="1">
      <alignment horizontal="center" vertical="center"/>
    </xf>
    <xf numFmtId="0" fontId="6" fillId="2" borderId="130" xfId="0" applyFont="1" applyFill="1" applyBorder="1" applyAlignment="1">
      <alignment horizontal="center" vertical="center"/>
    </xf>
    <xf numFmtId="0" fontId="6" fillId="2" borderId="131" xfId="0" applyFont="1" applyFill="1" applyBorder="1" applyAlignment="1">
      <alignment horizontal="center" vertical="center"/>
    </xf>
    <xf numFmtId="0" fontId="6" fillId="2" borderId="163" xfId="0" applyFont="1" applyFill="1" applyBorder="1" applyAlignment="1">
      <alignment horizontal="center" wrapText="1"/>
    </xf>
    <xf numFmtId="0" fontId="6" fillId="2" borderId="164" xfId="0" applyFont="1" applyFill="1" applyBorder="1" applyAlignment="1">
      <alignment horizontal="center"/>
    </xf>
    <xf numFmtId="0" fontId="6" fillId="2" borderId="165" xfId="0" applyFont="1" applyFill="1" applyBorder="1" applyAlignment="1">
      <alignment horizontal="center"/>
    </xf>
    <xf numFmtId="0" fontId="6" fillId="2" borderId="166" xfId="0" applyFont="1" applyFill="1" applyBorder="1" applyAlignment="1">
      <alignment horizontal="center"/>
    </xf>
    <xf numFmtId="0" fontId="0" fillId="0" borderId="165" xfId="0" applyBorder="1" applyAlignment="1">
      <alignment horizontal="center" vertical="center"/>
    </xf>
    <xf numFmtId="0" fontId="0" fillId="0" borderId="166" xfId="0" applyBorder="1" applyAlignment="1">
      <alignment horizontal="center" vertical="center"/>
    </xf>
    <xf numFmtId="0" fontId="0" fillId="0" borderId="167" xfId="0" applyBorder="1" applyAlignment="1">
      <alignment horizontal="center" vertical="center"/>
    </xf>
    <xf numFmtId="0" fontId="0" fillId="0" borderId="168" xfId="0" applyBorder="1" applyAlignment="1">
      <alignment horizontal="center" vertical="center"/>
    </xf>
    <xf numFmtId="0" fontId="6" fillId="2" borderId="16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2" xfId="0" applyFont="1" applyFill="1" applyBorder="1" applyAlignment="1">
      <alignment horizontal="center" vertical="center"/>
    </xf>
    <xf numFmtId="0" fontId="6" fillId="2" borderId="107" xfId="0" applyFont="1" applyFill="1" applyBorder="1" applyAlignment="1">
      <alignment horizontal="center" vertical="center"/>
    </xf>
    <xf numFmtId="0" fontId="6" fillId="2" borderId="108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59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16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7" fillId="0" borderId="10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87" xfId="0" applyFont="1" applyBorder="1" applyAlignment="1">
      <alignment horizontal="center" vertical="center"/>
    </xf>
    <xf numFmtId="0" fontId="17" fillId="0" borderId="153" xfId="0" applyFont="1" applyBorder="1" applyAlignment="1">
      <alignment horizontal="center" vertical="center"/>
    </xf>
    <xf numFmtId="0" fontId="6" fillId="2" borderId="44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49" fontId="6" fillId="0" borderId="145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156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132" xfId="0" applyFont="1" applyBorder="1" applyAlignment="1">
      <alignment horizontal="center" vertical="center" wrapText="1"/>
    </xf>
    <xf numFmtId="0" fontId="6" fillId="0" borderId="130" xfId="0" applyFont="1" applyBorder="1" applyAlignment="1">
      <alignment horizontal="center" vertical="center" wrapText="1"/>
    </xf>
    <xf numFmtId="0" fontId="6" fillId="0" borderId="13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8" xfId="0" applyBorder="1" applyAlignment="1">
      <alignment horizont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94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3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2" borderId="142" xfId="0" applyFont="1" applyFill="1" applyBorder="1" applyAlignment="1">
      <alignment horizontal="center" vertical="center"/>
    </xf>
    <xf numFmtId="0" fontId="7" fillId="2" borderId="107" xfId="0" applyFont="1" applyFill="1" applyBorder="1" applyAlignment="1">
      <alignment horizontal="center" vertical="center"/>
    </xf>
    <xf numFmtId="0" fontId="7" fillId="2" borderId="108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7" fillId="2" borderId="147" xfId="0" applyFont="1" applyFill="1" applyBorder="1" applyAlignment="1">
      <alignment horizontal="center" vertical="center"/>
    </xf>
    <xf numFmtId="0" fontId="17" fillId="2" borderId="148" xfId="0" applyFont="1" applyFill="1" applyBorder="1" applyAlignment="1">
      <alignment horizontal="center" vertical="center"/>
    </xf>
    <xf numFmtId="0" fontId="17" fillId="2" borderId="155" xfId="0" applyFont="1" applyFill="1" applyBorder="1" applyAlignment="1">
      <alignment horizontal="center" vertical="center"/>
    </xf>
    <xf numFmtId="0" fontId="2" fillId="2" borderId="147" xfId="0" applyFont="1" applyFill="1" applyBorder="1" applyAlignment="1">
      <alignment horizontal="center" vertical="center"/>
    </xf>
    <xf numFmtId="0" fontId="2" fillId="2" borderId="148" xfId="0" applyFont="1" applyFill="1" applyBorder="1" applyAlignment="1">
      <alignment horizontal="center" vertical="center"/>
    </xf>
    <xf numFmtId="0" fontId="2" fillId="2" borderId="155" xfId="0" applyFont="1" applyFill="1" applyBorder="1" applyAlignment="1">
      <alignment horizontal="center" vertical="center"/>
    </xf>
    <xf numFmtId="0" fontId="6" fillId="0" borderId="95" xfId="0" applyFont="1" applyBorder="1" applyAlignment="1">
      <alignment horizontal="center"/>
    </xf>
    <xf numFmtId="0" fontId="6" fillId="0" borderId="12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indent="1"/>
    </xf>
    <xf numFmtId="0" fontId="6" fillId="0" borderId="72" xfId="0" applyFont="1" applyFill="1" applyBorder="1" applyAlignment="1">
      <alignment horizontal="center" vertical="center" textRotation="255"/>
    </xf>
    <xf numFmtId="0" fontId="6" fillId="0" borderId="73" xfId="0" applyFont="1" applyFill="1" applyBorder="1" applyAlignment="1">
      <alignment horizontal="center" vertical="center" textRotation="255"/>
    </xf>
    <xf numFmtId="0" fontId="6" fillId="0" borderId="56" xfId="0" applyFont="1" applyFill="1" applyBorder="1" applyAlignment="1">
      <alignment horizontal="center" vertical="center" textRotation="255"/>
    </xf>
    <xf numFmtId="0" fontId="0" fillId="0" borderId="53" xfId="0" applyBorder="1" applyAlignment="1">
      <alignment horizontal="center"/>
    </xf>
    <xf numFmtId="0" fontId="0" fillId="0" borderId="56" xfId="0" applyBorder="1" applyAlignment="1">
      <alignment horizontal="center"/>
    </xf>
    <xf numFmtId="0" fontId="6" fillId="0" borderId="43" xfId="0" applyFont="1" applyBorder="1" applyAlignment="1">
      <alignment horizontal="left" vertical="center" indent="1"/>
    </xf>
    <xf numFmtId="0" fontId="6" fillId="0" borderId="38" xfId="0" applyFont="1" applyBorder="1" applyAlignment="1">
      <alignment horizontal="left" vertical="center" indent="1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 indent="1"/>
    </xf>
    <xf numFmtId="0" fontId="7" fillId="0" borderId="31" xfId="0" applyFont="1" applyBorder="1" applyAlignment="1">
      <alignment horizontal="left" vertical="center" indent="1"/>
    </xf>
    <xf numFmtId="0" fontId="6" fillId="0" borderId="59" xfId="0" applyFont="1" applyFill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6" fillId="0" borderId="24" xfId="0" applyFont="1" applyBorder="1" applyAlignment="1" applyProtection="1">
      <alignment horizontal="center" vertical="center"/>
      <protection hidden="1"/>
    </xf>
    <xf numFmtId="0" fontId="6" fillId="0" borderId="24" xfId="0" applyFont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8" fillId="0" borderId="78" xfId="0" applyFont="1" applyBorder="1" applyAlignment="1" applyProtection="1">
      <alignment horizontal="center" vertical="center"/>
      <protection locked="0"/>
    </xf>
    <xf numFmtId="0" fontId="8" fillId="0" borderId="79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91" xfId="0" applyBorder="1" applyAlignment="1" applyProtection="1">
      <alignment horizontal="center" vertical="center"/>
      <protection locked="0"/>
    </xf>
    <xf numFmtId="0" fontId="8" fillId="0" borderId="80" xfId="0" applyFont="1" applyBorder="1" applyAlignment="1" applyProtection="1">
      <alignment horizontal="center" vertical="center"/>
      <protection locked="0"/>
    </xf>
    <xf numFmtId="0" fontId="8" fillId="0" borderId="67" xfId="0" applyFont="1" applyBorder="1" applyAlignment="1" applyProtection="1">
      <alignment horizontal="center" vertical="center"/>
      <protection locked="0"/>
    </xf>
    <xf numFmtId="0" fontId="9" fillId="0" borderId="88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180" xfId="0" applyFont="1" applyBorder="1" applyAlignment="1">
      <alignment horizontal="center" vertical="center"/>
    </xf>
    <xf numFmtId="0" fontId="9" fillId="0" borderId="187" xfId="0" applyFont="1" applyBorder="1" applyAlignment="1">
      <alignment horizontal="center" vertical="center"/>
    </xf>
    <xf numFmtId="0" fontId="9" fillId="0" borderId="182" xfId="0" applyFont="1" applyBorder="1" applyAlignment="1">
      <alignment horizontal="center" vertical="center"/>
    </xf>
    <xf numFmtId="0" fontId="9" fillId="0" borderId="183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8" fillId="0" borderId="188" xfId="0" applyFont="1" applyBorder="1" applyAlignment="1">
      <alignment horizontal="center" vertical="center"/>
    </xf>
    <xf numFmtId="0" fontId="8" fillId="0" borderId="189" xfId="0" applyFont="1" applyBorder="1" applyAlignment="1">
      <alignment horizontal="center" vertical="center"/>
    </xf>
    <xf numFmtId="0" fontId="8" fillId="0" borderId="125" xfId="0" applyFont="1" applyBorder="1" applyAlignment="1">
      <alignment horizontal="center" vertical="center"/>
    </xf>
    <xf numFmtId="0" fontId="8" fillId="0" borderId="176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105" xfId="0" applyFont="1" applyFill="1" applyBorder="1" applyAlignment="1">
      <alignment horizontal="center" vertical="center"/>
    </xf>
    <xf numFmtId="0" fontId="7" fillId="2" borderId="87" xfId="0" applyFont="1" applyFill="1" applyBorder="1" applyAlignment="1">
      <alignment horizontal="center" vertical="center"/>
    </xf>
    <xf numFmtId="0" fontId="6" fillId="0" borderId="85" xfId="0" applyFont="1" applyBorder="1" applyAlignment="1" applyProtection="1">
      <alignment horizontal="center" vertical="center"/>
      <protection locked="0"/>
    </xf>
    <xf numFmtId="0" fontId="6" fillId="0" borderId="81" xfId="0" applyFont="1" applyBorder="1" applyAlignment="1" applyProtection="1">
      <alignment horizontal="center" vertical="center"/>
      <protection locked="0"/>
    </xf>
    <xf numFmtId="0" fontId="6" fillId="0" borderId="89" xfId="0" applyFont="1" applyBorder="1" applyAlignment="1" applyProtection="1">
      <alignment horizontal="center" vertical="center"/>
      <protection locked="0"/>
    </xf>
    <xf numFmtId="0" fontId="6" fillId="0" borderId="86" xfId="0" applyFont="1" applyBorder="1" applyAlignment="1" applyProtection="1">
      <alignment horizontal="center" vertical="center"/>
      <protection locked="0"/>
    </xf>
    <xf numFmtId="0" fontId="6" fillId="0" borderId="83" xfId="0" applyFont="1" applyBorder="1" applyAlignment="1" applyProtection="1">
      <alignment horizontal="center" vertical="center"/>
      <protection locked="0"/>
    </xf>
    <xf numFmtId="0" fontId="6" fillId="0" borderId="9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8" fillId="0" borderId="35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122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174" xfId="0" applyFont="1" applyBorder="1" applyAlignment="1">
      <alignment horizontal="center" vertical="center"/>
    </xf>
    <xf numFmtId="0" fontId="8" fillId="0" borderId="17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106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109" xfId="0" applyFont="1" applyBorder="1" applyAlignment="1">
      <alignment horizontal="center" vertical="center"/>
    </xf>
    <xf numFmtId="0" fontId="8" fillId="0" borderId="160" xfId="0" applyFont="1" applyBorder="1" applyAlignment="1">
      <alignment horizontal="center" vertical="center"/>
    </xf>
    <xf numFmtId="0" fontId="8" fillId="0" borderId="190" xfId="0" applyFont="1" applyBorder="1" applyAlignment="1">
      <alignment horizontal="center" vertical="center"/>
    </xf>
    <xf numFmtId="0" fontId="8" fillId="0" borderId="185" xfId="0" applyFont="1" applyBorder="1" applyAlignment="1">
      <alignment horizontal="center" vertical="center"/>
    </xf>
    <xf numFmtId="0" fontId="8" fillId="0" borderId="186" xfId="0" applyFont="1" applyBorder="1" applyAlignment="1">
      <alignment horizontal="center" vertical="center"/>
    </xf>
    <xf numFmtId="0" fontId="0" fillId="0" borderId="110" xfId="0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7" fillId="2" borderId="7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6" fillId="0" borderId="77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7" fillId="2" borderId="67" xfId="0" applyFont="1" applyFill="1" applyBorder="1" applyAlignment="1">
      <alignment horizontal="center" vertical="center"/>
    </xf>
    <xf numFmtId="0" fontId="2" fillId="2" borderId="7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6" fillId="0" borderId="123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2" fillId="2" borderId="11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8" fillId="0" borderId="187" xfId="0" applyFont="1" applyBorder="1" applyAlignment="1">
      <alignment horizontal="center" vertical="center"/>
    </xf>
    <xf numFmtId="0" fontId="8" fillId="0" borderId="181" xfId="0" applyFont="1" applyBorder="1" applyAlignment="1">
      <alignment horizontal="center" vertical="center"/>
    </xf>
    <xf numFmtId="0" fontId="8" fillId="0" borderId="183" xfId="0" applyFont="1" applyBorder="1" applyAlignment="1">
      <alignment horizontal="center" vertical="center"/>
    </xf>
    <xf numFmtId="0" fontId="8" fillId="0" borderId="184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76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87" xfId="0" applyFont="1" applyFill="1" applyBorder="1" applyAlignment="1" applyProtection="1">
      <alignment horizontal="center" vertical="center"/>
      <protection locked="0"/>
    </xf>
    <xf numFmtId="0" fontId="6" fillId="0" borderId="177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19" xfId="0" applyFont="1" applyBorder="1" applyAlignment="1">
      <alignment horizontal="left" vertical="center" indent="1"/>
    </xf>
    <xf numFmtId="0" fontId="6" fillId="0" borderId="62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143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0" borderId="144" xfId="0" applyFont="1" applyBorder="1" applyAlignment="1">
      <alignment horizontal="center"/>
    </xf>
    <xf numFmtId="0" fontId="6" fillId="0" borderId="109" xfId="0" applyFont="1" applyBorder="1" applyAlignment="1">
      <alignment horizontal="center" vertical="center"/>
    </xf>
    <xf numFmtId="0" fontId="8" fillId="0" borderId="178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6" fillId="0" borderId="66" xfId="0" applyFont="1" applyBorder="1" applyAlignment="1">
      <alignment horizontal="left" vertical="center" indent="1"/>
    </xf>
    <xf numFmtId="0" fontId="6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4" fillId="0" borderId="92" xfId="0" applyFont="1" applyBorder="1" applyAlignment="1">
      <alignment horizontal="center"/>
    </xf>
    <xf numFmtId="0" fontId="4" fillId="0" borderId="93" xfId="0" applyFont="1" applyBorder="1" applyAlignment="1">
      <alignment horizontal="center"/>
    </xf>
    <xf numFmtId="0" fontId="7" fillId="0" borderId="30" xfId="0" applyFont="1" applyFill="1" applyBorder="1" applyAlignment="1">
      <alignment horizontal="left" vertical="center" indent="1"/>
    </xf>
    <xf numFmtId="0" fontId="7" fillId="0" borderId="31" xfId="0" applyFont="1" applyFill="1" applyBorder="1" applyAlignment="1">
      <alignment horizontal="left" vertical="center" indent="1"/>
    </xf>
    <xf numFmtId="0" fontId="6" fillId="0" borderId="74" xfId="0" applyFont="1" applyBorder="1" applyAlignment="1">
      <alignment horizontal="left" vertical="center" indent="1"/>
    </xf>
    <xf numFmtId="0" fontId="6" fillId="0" borderId="24" xfId="0" applyFont="1" applyBorder="1" applyAlignment="1" applyProtection="1">
      <alignment horizontal="center"/>
      <protection hidden="1"/>
    </xf>
    <xf numFmtId="0" fontId="6" fillId="0" borderId="25" xfId="0" applyFont="1" applyBorder="1" applyAlignment="1" applyProtection="1">
      <alignment horizontal="center"/>
      <protection hidden="1"/>
    </xf>
    <xf numFmtId="0" fontId="17" fillId="2" borderId="96" xfId="0" applyFont="1" applyFill="1" applyBorder="1" applyAlignment="1">
      <alignment horizontal="center" vertical="center"/>
    </xf>
    <xf numFmtId="0" fontId="17" fillId="2" borderId="59" xfId="0" applyFont="1" applyFill="1" applyBorder="1" applyAlignment="1">
      <alignment horizontal="center" vertical="center"/>
    </xf>
    <xf numFmtId="0" fontId="17" fillId="2" borderId="100" xfId="0" applyFont="1" applyFill="1" applyBorder="1" applyAlignment="1">
      <alignment horizontal="center" vertical="center"/>
    </xf>
    <xf numFmtId="0" fontId="17" fillId="2" borderId="101" xfId="0" applyFont="1" applyFill="1" applyBorder="1" applyAlignment="1">
      <alignment horizontal="center" vertical="center"/>
    </xf>
    <xf numFmtId="0" fontId="17" fillId="2" borderId="10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left" vertical="center" indent="1"/>
    </xf>
    <xf numFmtId="0" fontId="6" fillId="0" borderId="29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6" fillId="0" borderId="21" xfId="0" applyFont="1" applyBorder="1" applyAlignment="1">
      <alignment horizontal="center" vertical="center"/>
    </xf>
    <xf numFmtId="0" fontId="6" fillId="0" borderId="62" xfId="0" applyFont="1" applyBorder="1" applyAlignment="1">
      <alignment horizontal="left" vertical="center" indent="1"/>
    </xf>
    <xf numFmtId="0" fontId="6" fillId="0" borderId="42" xfId="0" applyFont="1" applyBorder="1" applyAlignment="1">
      <alignment horizontal="center"/>
    </xf>
    <xf numFmtId="0" fontId="6" fillId="0" borderId="128" xfId="0" applyFont="1" applyBorder="1" applyAlignment="1">
      <alignment horizontal="center"/>
    </xf>
    <xf numFmtId="49" fontId="6" fillId="0" borderId="8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33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49" fontId="6" fillId="0" borderId="21" xfId="0" applyNumberFormat="1" applyFont="1" applyBorder="1" applyAlignment="1">
      <alignment horizontal="center" vertical="center"/>
    </xf>
    <xf numFmtId="0" fontId="17" fillId="2" borderId="0" xfId="0" applyFont="1" applyFill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17" fillId="0" borderId="97" xfId="0" applyFont="1" applyBorder="1" applyAlignment="1">
      <alignment horizontal="center" vertical="center"/>
    </xf>
    <xf numFmtId="0" fontId="17" fillId="0" borderId="98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99" xfId="0" applyFont="1" applyBorder="1" applyAlignment="1">
      <alignment horizontal="center" vertical="center"/>
    </xf>
    <xf numFmtId="0" fontId="6" fillId="2" borderId="70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/>
    </xf>
    <xf numFmtId="0" fontId="6" fillId="2" borderId="70" xfId="0" applyFont="1" applyFill="1" applyBorder="1" applyAlignment="1">
      <alignment horizontal="center" vertical="center" wrapText="1"/>
    </xf>
    <xf numFmtId="0" fontId="6" fillId="2" borderId="77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17" fillId="2" borderId="105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87" xfId="0" applyFont="1" applyFill="1" applyBorder="1" applyAlignment="1">
      <alignment horizontal="center" vertical="center"/>
    </xf>
    <xf numFmtId="0" fontId="6" fillId="0" borderId="82" xfId="0" applyFont="1" applyBorder="1" applyAlignment="1" applyProtection="1">
      <alignment horizontal="center" vertical="center"/>
      <protection locked="0"/>
    </xf>
    <xf numFmtId="0" fontId="6" fillId="0" borderId="84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77" xfId="0" applyFont="1" applyBorder="1" applyAlignment="1" applyProtection="1">
      <alignment horizontal="left" vertical="center" indent="1"/>
      <protection locked="0"/>
    </xf>
    <xf numFmtId="0" fontId="6" fillId="0" borderId="14" xfId="0" applyFont="1" applyBorder="1" applyAlignment="1" applyProtection="1">
      <alignment horizontal="left" vertical="center" indent="1"/>
      <protection locked="0"/>
    </xf>
    <xf numFmtId="0" fontId="6" fillId="0" borderId="60" xfId="0" applyFont="1" applyBorder="1" applyAlignment="1" applyProtection="1">
      <alignment horizontal="left" vertical="center" indent="1"/>
      <protection locked="0"/>
    </xf>
    <xf numFmtId="0" fontId="6" fillId="0" borderId="4" xfId="0" applyFont="1" applyBorder="1" applyAlignment="1" applyProtection="1">
      <alignment horizontal="left" vertical="center" indent="1"/>
      <protection locked="0"/>
    </xf>
    <xf numFmtId="0" fontId="6" fillId="0" borderId="63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top" textRotation="255" shrinkToFit="1"/>
    </xf>
    <xf numFmtId="0" fontId="6" fillId="0" borderId="56" xfId="0" applyFont="1" applyFill="1" applyBorder="1" applyAlignment="1">
      <alignment horizontal="center" vertical="top" textRotation="255" shrinkToFit="1"/>
    </xf>
    <xf numFmtId="0" fontId="6" fillId="0" borderId="17" xfId="0" applyFont="1" applyFill="1" applyBorder="1" applyAlignment="1">
      <alignment horizontal="left" vertical="center" indent="1"/>
    </xf>
    <xf numFmtId="0" fontId="6" fillId="0" borderId="26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  <xf numFmtId="0" fontId="6" fillId="0" borderId="127" xfId="0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51" xfId="0" applyBorder="1" applyAlignment="1">
      <alignment horizontal="center"/>
    </xf>
    <xf numFmtId="176" fontId="16" fillId="0" borderId="13" xfId="0" applyNumberFormat="1" applyFont="1" applyBorder="1" applyAlignment="1">
      <alignment horizontal="right" vertical="center" indent="1"/>
    </xf>
    <xf numFmtId="176" fontId="16" fillId="0" borderId="14" xfId="0" applyNumberFormat="1" applyFont="1" applyBorder="1" applyAlignment="1">
      <alignment horizontal="right" vertical="center" indent="1"/>
    </xf>
    <xf numFmtId="176" fontId="16" fillId="0" borderId="15" xfId="0" applyNumberFormat="1" applyFont="1" applyBorder="1" applyAlignment="1">
      <alignment horizontal="right" vertical="center" indent="1"/>
    </xf>
    <xf numFmtId="176" fontId="16" fillId="0" borderId="3" xfId="0" applyNumberFormat="1" applyFont="1" applyBorder="1" applyAlignment="1">
      <alignment horizontal="right" vertical="center" indent="1"/>
    </xf>
    <xf numFmtId="176" fontId="16" fillId="0" borderId="4" xfId="0" applyNumberFormat="1" applyFont="1" applyBorder="1" applyAlignment="1">
      <alignment horizontal="right" vertical="center" indent="1"/>
    </xf>
    <xf numFmtId="176" fontId="16" fillId="0" borderId="5" xfId="0" applyNumberFormat="1" applyFont="1" applyBorder="1" applyAlignment="1">
      <alignment horizontal="right" vertical="center" indent="1"/>
    </xf>
    <xf numFmtId="0" fontId="16" fillId="0" borderId="70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7" fillId="2" borderId="129" xfId="0" applyFont="1" applyFill="1" applyBorder="1" applyAlignment="1">
      <alignment horizontal="right" vertical="center"/>
    </xf>
    <xf numFmtId="0" fontId="7" fillId="2" borderId="130" xfId="0" applyFont="1" applyFill="1" applyBorder="1" applyAlignment="1">
      <alignment horizontal="right" vertical="center"/>
    </xf>
    <xf numFmtId="0" fontId="6" fillId="0" borderId="55" xfId="0" applyFont="1" applyBorder="1" applyAlignment="1">
      <alignment horizontal="center" vertical="center"/>
    </xf>
    <xf numFmtId="0" fontId="7" fillId="2" borderId="147" xfId="0" applyFont="1" applyFill="1" applyBorder="1" applyAlignment="1">
      <alignment horizontal="center" vertical="center"/>
    </xf>
    <xf numFmtId="0" fontId="7" fillId="2" borderId="148" xfId="0" applyFont="1" applyFill="1" applyBorder="1" applyAlignment="1">
      <alignment horizontal="center" vertical="center"/>
    </xf>
    <xf numFmtId="0" fontId="0" fillId="0" borderId="63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49" fontId="6" fillId="0" borderId="10" xfId="0" applyNumberFormat="1" applyFont="1" applyBorder="1" applyAlignment="1">
      <alignment horizontal="left" vertical="center" indent="1"/>
    </xf>
    <xf numFmtId="49" fontId="6" fillId="0" borderId="11" xfId="0" applyNumberFormat="1" applyFont="1" applyBorder="1" applyAlignment="1">
      <alignment horizontal="left" vertical="center" indent="1"/>
    </xf>
    <xf numFmtId="49" fontId="6" fillId="0" borderId="126" xfId="0" applyNumberFormat="1" applyFont="1" applyBorder="1" applyAlignment="1">
      <alignment horizontal="left" vertical="center" indent="1"/>
    </xf>
    <xf numFmtId="49" fontId="6" fillId="0" borderId="63" xfId="0" applyNumberFormat="1" applyFont="1" applyBorder="1" applyAlignment="1">
      <alignment horizontal="left" vertical="center" indent="1"/>
    </xf>
    <xf numFmtId="0" fontId="6" fillId="0" borderId="63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7" fillId="0" borderId="126" xfId="0" applyFont="1" applyBorder="1" applyAlignment="1">
      <alignment horizontal="left" vertical="center" indent="1"/>
    </xf>
    <xf numFmtId="0" fontId="7" fillId="0" borderId="63" xfId="0" applyFont="1" applyBorder="1" applyAlignment="1">
      <alignment horizontal="left" vertical="center" indent="1"/>
    </xf>
    <xf numFmtId="0" fontId="7" fillId="0" borderId="157" xfId="0" applyFont="1" applyBorder="1" applyAlignment="1">
      <alignment horizontal="left" vertical="center" indent="1"/>
    </xf>
    <xf numFmtId="0" fontId="0" fillId="0" borderId="65" xfId="0" applyBorder="1" applyAlignment="1">
      <alignment horizontal="center"/>
    </xf>
    <xf numFmtId="0" fontId="7" fillId="0" borderId="117" xfId="0" applyFont="1" applyBorder="1" applyAlignment="1">
      <alignment horizontal="left" vertical="center" indent="1"/>
    </xf>
    <xf numFmtId="0" fontId="7" fillId="0" borderId="68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7" fillId="0" borderId="59" xfId="0" applyFont="1" applyBorder="1" applyAlignment="1">
      <alignment horizontal="left" vertical="center" indent="1"/>
    </xf>
    <xf numFmtId="0" fontId="7" fillId="0" borderId="55" xfId="0" applyFont="1" applyBorder="1" applyAlignment="1">
      <alignment horizontal="left" vertical="center" indent="1"/>
    </xf>
    <xf numFmtId="0" fontId="7" fillId="0" borderId="60" xfId="0" applyFont="1" applyBorder="1" applyAlignment="1">
      <alignment horizontal="left" vertical="center" indent="1"/>
    </xf>
    <xf numFmtId="0" fontId="0" fillId="0" borderId="154" xfId="0" applyBorder="1" applyAlignment="1">
      <alignment horizontal="center"/>
    </xf>
    <xf numFmtId="0" fontId="0" fillId="0" borderId="55" xfId="0" applyBorder="1" applyAlignment="1">
      <alignment horizontal="center"/>
    </xf>
    <xf numFmtId="0" fontId="6" fillId="0" borderId="99" xfId="0" applyFont="1" applyBorder="1" applyAlignment="1">
      <alignment horizontal="center" vertical="center"/>
    </xf>
    <xf numFmtId="0" fontId="6" fillId="0" borderId="126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0" borderId="150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49" fontId="6" fillId="0" borderId="146" xfId="0" applyNumberFormat="1" applyFont="1" applyBorder="1" applyAlignment="1">
      <alignment horizontal="center" vertical="center"/>
    </xf>
    <xf numFmtId="49" fontId="6" fillId="0" borderId="66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149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7" fillId="0" borderId="132" xfId="0" applyFont="1" applyFill="1" applyBorder="1" applyAlignment="1">
      <alignment horizontal="center" vertical="center"/>
    </xf>
    <xf numFmtId="0" fontId="7" fillId="0" borderId="133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/>
    </xf>
    <xf numFmtId="0" fontId="6" fillId="0" borderId="106" xfId="0" applyFont="1" applyBorder="1" applyAlignment="1">
      <alignment horizontal="center" vertical="center"/>
    </xf>
    <xf numFmtId="0" fontId="6" fillId="0" borderId="61" xfId="0" applyFont="1" applyBorder="1" applyAlignment="1">
      <alignment horizontal="left" vertical="center" indent="1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51" xfId="0" applyFont="1" applyFill="1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72" xfId="0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103" xfId="0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0" fillId="0" borderId="17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7" xfId="0" applyBorder="1" applyAlignment="1">
      <alignment horizont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72" xfId="0" applyFont="1" applyBorder="1" applyAlignment="1">
      <alignment horizontal="center" vertical="top" textRotation="255" shrinkToFit="1"/>
    </xf>
    <xf numFmtId="0" fontId="6" fillId="0" borderId="56" xfId="0" applyFont="1" applyBorder="1" applyAlignment="1">
      <alignment horizontal="center" vertical="top" textRotation="255" shrinkToFit="1"/>
    </xf>
    <xf numFmtId="0" fontId="6" fillId="0" borderId="73" xfId="0" applyFont="1" applyFill="1" applyBorder="1" applyAlignment="1">
      <alignment horizontal="center" vertical="top" textRotation="255" shrinkToFit="1"/>
    </xf>
    <xf numFmtId="0" fontId="6" fillId="2" borderId="131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144" xfId="0" applyFont="1" applyFill="1" applyBorder="1" applyAlignment="1">
      <alignment horizontal="center" vertical="center" wrapText="1"/>
    </xf>
    <xf numFmtId="0" fontId="6" fillId="2" borderId="71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6" fillId="2" borderId="45" xfId="0" applyFont="1" applyFill="1" applyBorder="1" applyAlignment="1">
      <alignment horizontal="center" vertical="center" wrapText="1"/>
    </xf>
    <xf numFmtId="0" fontId="16" fillId="2" borderId="45" xfId="0" applyFont="1" applyFill="1" applyBorder="1" applyAlignment="1">
      <alignment horizontal="center" vertical="center"/>
    </xf>
    <xf numFmtId="0" fontId="16" fillId="2" borderId="70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79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90" xfId="0" applyFont="1" applyBorder="1" applyAlignment="1">
      <alignment horizontal="center" vertical="center" wrapText="1"/>
    </xf>
    <xf numFmtId="0" fontId="15" fillId="0" borderId="87" xfId="0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center"/>
    </xf>
    <xf numFmtId="0" fontId="15" fillId="0" borderId="17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9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4" borderId="34" xfId="0" applyFont="1" applyFill="1" applyBorder="1" applyAlignment="1">
      <alignment horizontal="left" indent="3"/>
    </xf>
    <xf numFmtId="0" fontId="2" fillId="4" borderId="6" xfId="0" applyFont="1" applyFill="1" applyBorder="1" applyAlignment="1">
      <alignment horizontal="left" indent="3"/>
    </xf>
    <xf numFmtId="0" fontId="8" fillId="0" borderId="17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5" borderId="26" xfId="0" applyFont="1" applyFill="1" applyBorder="1" applyAlignment="1">
      <alignment horizontal="left" indent="3"/>
    </xf>
    <xf numFmtId="0" fontId="2" fillId="5" borderId="24" xfId="0" applyFont="1" applyFill="1" applyBorder="1" applyAlignment="1">
      <alignment horizontal="left" indent="3"/>
    </xf>
    <xf numFmtId="0" fontId="2" fillId="5" borderId="25" xfId="0" applyFont="1" applyFill="1" applyBorder="1" applyAlignment="1">
      <alignment horizontal="left" indent="3"/>
    </xf>
    <xf numFmtId="0" fontId="23" fillId="0" borderId="134" xfId="0" applyFont="1" applyBorder="1" applyAlignment="1">
      <alignment horizontal="center" vertical="center" wrapText="1"/>
    </xf>
    <xf numFmtId="0" fontId="23" fillId="0" borderId="135" xfId="0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2" borderId="157" xfId="0" applyFont="1" applyFill="1" applyBorder="1" applyAlignment="1">
      <alignment horizontal="center" vertical="center"/>
    </xf>
    <xf numFmtId="0" fontId="6" fillId="2" borderId="150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2" borderId="63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6" fillId="2" borderId="103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16" fillId="2" borderId="63" xfId="0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6" fillId="2" borderId="63" xfId="0" applyFont="1" applyFill="1" applyBorder="1" applyAlignment="1">
      <alignment horizontal="center" vertical="center" wrapText="1"/>
    </xf>
    <xf numFmtId="38" fontId="6" fillId="2" borderId="104" xfId="1" applyFont="1" applyFill="1" applyBorder="1" applyAlignment="1">
      <alignment horizontal="center" vertical="center"/>
    </xf>
    <xf numFmtId="38" fontId="6" fillId="2" borderId="28" xfId="1" applyFont="1" applyFill="1" applyBorder="1" applyAlignment="1">
      <alignment horizontal="center" vertical="center"/>
    </xf>
    <xf numFmtId="38" fontId="6" fillId="2" borderId="169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3"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J62"/>
  <sheetViews>
    <sheetView tabSelected="1" view="pageBreakPreview" zoomScale="86" zoomScaleNormal="100" zoomScaleSheetLayoutView="86" workbookViewId="0">
      <selection activeCell="S53" sqref="S53:AC53"/>
    </sheetView>
  </sheetViews>
  <sheetFormatPr defaultRowHeight="13.5"/>
  <cols>
    <col min="1" max="86" width="2.625" customWidth="1"/>
  </cols>
  <sheetData>
    <row r="1" spans="1:76">
      <c r="A1" s="403" t="s">
        <v>301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5"/>
      <c r="AL1" s="403" t="s">
        <v>302</v>
      </c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404"/>
      <c r="AX1" s="404"/>
      <c r="AY1" s="404"/>
      <c r="AZ1" s="404"/>
      <c r="BA1" s="404"/>
      <c r="BB1" s="404"/>
      <c r="BC1" s="404"/>
      <c r="BD1" s="404"/>
      <c r="BE1" s="404"/>
      <c r="BF1" s="404"/>
      <c r="BG1" s="404"/>
      <c r="BH1" s="404"/>
      <c r="BI1" s="404"/>
      <c r="BJ1" s="404"/>
      <c r="BK1" s="404"/>
      <c r="BL1" s="404"/>
      <c r="BM1" s="404"/>
      <c r="BN1" s="404"/>
      <c r="BO1" s="404"/>
      <c r="BP1" s="404"/>
      <c r="BQ1" s="404"/>
      <c r="BR1" s="404"/>
      <c r="BS1" s="404"/>
      <c r="BT1" s="404"/>
      <c r="BU1" s="404"/>
      <c r="BV1" s="405"/>
    </row>
    <row r="2" spans="1:76" ht="14.25" thickBot="1">
      <c r="A2" s="406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7"/>
      <c r="AG2" s="407"/>
      <c r="AH2" s="407"/>
      <c r="AI2" s="407"/>
      <c r="AJ2" s="407"/>
      <c r="AK2" s="408"/>
      <c r="AL2" s="406"/>
      <c r="AM2" s="407"/>
      <c r="AN2" s="407"/>
      <c r="AO2" s="407"/>
      <c r="AP2" s="407"/>
      <c r="AQ2" s="407"/>
      <c r="AR2" s="407"/>
      <c r="AS2" s="407"/>
      <c r="AT2" s="407"/>
      <c r="AU2" s="407"/>
      <c r="AV2" s="407"/>
      <c r="AW2" s="407"/>
      <c r="AX2" s="407"/>
      <c r="AY2" s="407"/>
      <c r="AZ2" s="407"/>
      <c r="BA2" s="407"/>
      <c r="BB2" s="407"/>
      <c r="BC2" s="407"/>
      <c r="BD2" s="407"/>
      <c r="BE2" s="407"/>
      <c r="BF2" s="407"/>
      <c r="BG2" s="407"/>
      <c r="BH2" s="407"/>
      <c r="BI2" s="407"/>
      <c r="BJ2" s="407"/>
      <c r="BK2" s="407"/>
      <c r="BL2" s="407"/>
      <c r="BM2" s="407"/>
      <c r="BN2" s="407"/>
      <c r="BO2" s="407"/>
      <c r="BP2" s="407"/>
      <c r="BQ2" s="407"/>
      <c r="BR2" s="407"/>
      <c r="BS2" s="407"/>
      <c r="BT2" s="407"/>
      <c r="BU2" s="407"/>
      <c r="BV2" s="408"/>
    </row>
    <row r="3" spans="1:76" ht="14.25" thickTop="1">
      <c r="A3" s="309" t="s">
        <v>5</v>
      </c>
      <c r="B3" s="310"/>
      <c r="C3" s="310"/>
      <c r="D3" s="311"/>
      <c r="E3" s="313"/>
      <c r="F3" s="314"/>
      <c r="G3" s="314"/>
      <c r="H3" s="314"/>
      <c r="I3" s="314"/>
      <c r="J3" s="314"/>
      <c r="K3" s="314"/>
      <c r="L3" s="314"/>
      <c r="M3" s="314"/>
      <c r="N3" s="314"/>
      <c r="O3" s="315"/>
      <c r="P3" s="309" t="s">
        <v>6</v>
      </c>
      <c r="Q3" s="310"/>
      <c r="R3" s="310"/>
      <c r="S3" s="311"/>
      <c r="T3" s="313"/>
      <c r="U3" s="314"/>
      <c r="V3" s="314"/>
      <c r="W3" s="314"/>
      <c r="X3" s="314"/>
      <c r="Y3" s="314"/>
      <c r="Z3" s="314"/>
      <c r="AA3" s="314"/>
      <c r="AB3" s="469"/>
      <c r="AC3" s="309" t="s">
        <v>7</v>
      </c>
      <c r="AD3" s="310"/>
      <c r="AE3" s="311"/>
      <c r="AF3" s="313"/>
      <c r="AG3" s="314"/>
      <c r="AH3" s="314"/>
      <c r="AI3" s="314"/>
      <c r="AJ3" s="314"/>
      <c r="AK3" s="469"/>
      <c r="AL3" s="414" t="s">
        <v>95</v>
      </c>
      <c r="AM3" s="126"/>
      <c r="AN3" s="126"/>
      <c r="AO3" s="126"/>
      <c r="AP3" s="152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25" t="s">
        <v>278</v>
      </c>
      <c r="BB3" s="126"/>
      <c r="BC3" s="126"/>
      <c r="BD3" s="129"/>
      <c r="BE3" s="130"/>
      <c r="BF3" s="130"/>
      <c r="BG3" s="130"/>
      <c r="BH3" s="130"/>
      <c r="BI3" s="131"/>
      <c r="BJ3" s="625" t="s">
        <v>279</v>
      </c>
      <c r="BK3" s="626"/>
      <c r="BL3" s="627"/>
      <c r="BM3" s="463" t="s">
        <v>102</v>
      </c>
      <c r="BN3" s="464"/>
      <c r="BO3" s="465"/>
      <c r="BP3" s="446"/>
      <c r="BQ3" s="446"/>
      <c r="BR3" s="446"/>
      <c r="BS3" s="446"/>
      <c r="BT3" s="446"/>
      <c r="BU3" s="446"/>
      <c r="BV3" s="447"/>
    </row>
    <row r="4" spans="1:76" ht="14.25" thickBot="1">
      <c r="A4" s="224"/>
      <c r="B4" s="225"/>
      <c r="C4" s="225"/>
      <c r="D4" s="312"/>
      <c r="E4" s="316"/>
      <c r="F4" s="317"/>
      <c r="G4" s="317"/>
      <c r="H4" s="317"/>
      <c r="I4" s="317"/>
      <c r="J4" s="317"/>
      <c r="K4" s="317"/>
      <c r="L4" s="317"/>
      <c r="M4" s="317"/>
      <c r="N4" s="317"/>
      <c r="O4" s="318"/>
      <c r="P4" s="224"/>
      <c r="Q4" s="225"/>
      <c r="R4" s="225"/>
      <c r="S4" s="312"/>
      <c r="T4" s="316"/>
      <c r="U4" s="317"/>
      <c r="V4" s="317"/>
      <c r="W4" s="317"/>
      <c r="X4" s="317"/>
      <c r="Y4" s="317"/>
      <c r="Z4" s="317"/>
      <c r="AA4" s="317"/>
      <c r="AB4" s="470"/>
      <c r="AC4" s="224"/>
      <c r="AD4" s="225"/>
      <c r="AE4" s="312"/>
      <c r="AF4" s="316"/>
      <c r="AG4" s="317"/>
      <c r="AH4" s="317"/>
      <c r="AI4" s="317"/>
      <c r="AJ4" s="317"/>
      <c r="AK4" s="470"/>
      <c r="AL4" s="415"/>
      <c r="AM4" s="128"/>
      <c r="AN4" s="128"/>
      <c r="AO4" s="128"/>
      <c r="AP4" s="154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27"/>
      <c r="BB4" s="128"/>
      <c r="BC4" s="128"/>
      <c r="BD4" s="132"/>
      <c r="BE4" s="133"/>
      <c r="BF4" s="133"/>
      <c r="BG4" s="133"/>
      <c r="BH4" s="133"/>
      <c r="BI4" s="134"/>
      <c r="BJ4" s="132"/>
      <c r="BK4" s="133"/>
      <c r="BL4" s="135"/>
      <c r="BM4" s="466"/>
      <c r="BN4" s="467"/>
      <c r="BO4" s="468"/>
      <c r="BP4" s="448"/>
      <c r="BQ4" s="448"/>
      <c r="BR4" s="448"/>
      <c r="BS4" s="448"/>
      <c r="BT4" s="448"/>
      <c r="BU4" s="448"/>
      <c r="BV4" s="449"/>
    </row>
    <row r="5" spans="1:76" ht="13.5" customHeight="1">
      <c r="A5" s="221" t="s">
        <v>86</v>
      </c>
      <c r="B5" s="222"/>
      <c r="C5" s="222"/>
      <c r="D5" s="343"/>
      <c r="E5" s="338"/>
      <c r="F5" s="338"/>
      <c r="G5" s="338"/>
      <c r="H5" s="338"/>
      <c r="I5" s="338"/>
      <c r="J5" s="338"/>
      <c r="K5" s="339"/>
      <c r="L5" s="221" t="s">
        <v>8</v>
      </c>
      <c r="M5" s="343"/>
      <c r="N5" s="346"/>
      <c r="O5" s="339"/>
      <c r="P5" s="221" t="s">
        <v>9</v>
      </c>
      <c r="Q5" s="360"/>
      <c r="R5" s="346"/>
      <c r="S5" s="356"/>
      <c r="T5" s="221" t="s">
        <v>10</v>
      </c>
      <c r="U5" s="360"/>
      <c r="V5" s="473"/>
      <c r="W5" s="474"/>
      <c r="X5" s="474"/>
      <c r="Y5" s="474"/>
      <c r="Z5" s="474"/>
      <c r="AA5" s="474"/>
      <c r="AB5" s="474"/>
      <c r="AC5" s="474"/>
      <c r="AD5" s="474"/>
      <c r="AE5" s="474"/>
      <c r="AF5" s="380" t="s">
        <v>103</v>
      </c>
      <c r="AG5" s="381"/>
      <c r="AH5" s="382"/>
      <c r="AI5" s="346"/>
      <c r="AJ5" s="338"/>
      <c r="AK5" s="339"/>
      <c r="AL5" s="183" t="s">
        <v>101</v>
      </c>
      <c r="AM5" s="184"/>
      <c r="AN5" s="184"/>
      <c r="AO5" s="184"/>
      <c r="AP5" s="184"/>
      <c r="AQ5" s="185"/>
      <c r="AR5" s="168" t="s">
        <v>173</v>
      </c>
      <c r="AS5" s="452"/>
      <c r="AT5" s="452"/>
      <c r="AU5" s="452"/>
      <c r="AV5" s="452"/>
      <c r="AW5" s="452"/>
      <c r="AX5" s="166" t="s">
        <v>174</v>
      </c>
      <c r="AY5" s="167"/>
      <c r="AZ5" s="167"/>
      <c r="BA5" s="168"/>
      <c r="BB5" s="451" t="s">
        <v>177</v>
      </c>
      <c r="BC5" s="452"/>
      <c r="BD5" s="451" t="s">
        <v>176</v>
      </c>
      <c r="BE5" s="452"/>
      <c r="BF5" s="451" t="s">
        <v>180</v>
      </c>
      <c r="BG5" s="452"/>
      <c r="BH5" s="451" t="s">
        <v>179</v>
      </c>
      <c r="BI5" s="452"/>
      <c r="BJ5" s="451" t="s">
        <v>178</v>
      </c>
      <c r="BK5" s="452"/>
      <c r="BL5" s="451" t="s">
        <v>181</v>
      </c>
      <c r="BM5" s="452"/>
      <c r="BN5" s="578" t="s">
        <v>183</v>
      </c>
      <c r="BO5" s="579"/>
      <c r="BP5" s="454" t="s">
        <v>184</v>
      </c>
      <c r="BQ5" s="455"/>
      <c r="BR5" s="451" t="s">
        <v>185</v>
      </c>
      <c r="BS5" s="451"/>
      <c r="BT5" s="451"/>
      <c r="BU5" s="571" t="s">
        <v>261</v>
      </c>
      <c r="BV5" s="572"/>
    </row>
    <row r="6" spans="1:76" ht="14.25" customHeight="1" thickBot="1">
      <c r="A6" s="224"/>
      <c r="B6" s="225"/>
      <c r="C6" s="225"/>
      <c r="D6" s="312"/>
      <c r="E6" s="340"/>
      <c r="F6" s="340"/>
      <c r="G6" s="340"/>
      <c r="H6" s="340"/>
      <c r="I6" s="340"/>
      <c r="J6" s="341"/>
      <c r="K6" s="342"/>
      <c r="L6" s="344"/>
      <c r="M6" s="345"/>
      <c r="N6" s="347"/>
      <c r="O6" s="342"/>
      <c r="P6" s="361"/>
      <c r="Q6" s="362"/>
      <c r="R6" s="357"/>
      <c r="S6" s="358"/>
      <c r="T6" s="361"/>
      <c r="U6" s="362"/>
      <c r="V6" s="475"/>
      <c r="W6" s="476"/>
      <c r="X6" s="476"/>
      <c r="Y6" s="476"/>
      <c r="Z6" s="476"/>
      <c r="AA6" s="476"/>
      <c r="AB6" s="476"/>
      <c r="AC6" s="476"/>
      <c r="AD6" s="476"/>
      <c r="AE6" s="476"/>
      <c r="AF6" s="383"/>
      <c r="AG6" s="384"/>
      <c r="AH6" s="385"/>
      <c r="AI6" s="471"/>
      <c r="AJ6" s="340"/>
      <c r="AK6" s="472"/>
      <c r="AL6" s="186"/>
      <c r="AM6" s="187"/>
      <c r="AN6" s="187"/>
      <c r="AO6" s="187"/>
      <c r="AP6" s="187"/>
      <c r="AQ6" s="188"/>
      <c r="AR6" s="158" t="s">
        <v>263</v>
      </c>
      <c r="AS6" s="159"/>
      <c r="AT6" s="164" t="s">
        <v>126</v>
      </c>
      <c r="AU6" s="159"/>
      <c r="AV6" s="164" t="s">
        <v>256</v>
      </c>
      <c r="AW6" s="159"/>
      <c r="AX6" s="450" t="s">
        <v>127</v>
      </c>
      <c r="AY6" s="450"/>
      <c r="AZ6" s="450" t="s">
        <v>128</v>
      </c>
      <c r="BA6" s="450"/>
      <c r="BB6" s="450"/>
      <c r="BC6" s="450"/>
      <c r="BD6" s="450"/>
      <c r="BE6" s="450"/>
      <c r="BF6" s="450"/>
      <c r="BG6" s="450"/>
      <c r="BH6" s="450"/>
      <c r="BI6" s="450"/>
      <c r="BJ6" s="450"/>
      <c r="BK6" s="450"/>
      <c r="BL6" s="450"/>
      <c r="BM6" s="450"/>
      <c r="BN6" s="580"/>
      <c r="BO6" s="580"/>
      <c r="BP6" s="456"/>
      <c r="BQ6" s="457"/>
      <c r="BR6" s="453"/>
      <c r="BS6" s="453"/>
      <c r="BT6" s="453"/>
      <c r="BU6" s="573"/>
      <c r="BV6" s="574"/>
    </row>
    <row r="7" spans="1:76" ht="14.25" thickTop="1">
      <c r="A7" s="348" t="s">
        <v>0</v>
      </c>
      <c r="B7" s="349"/>
      <c r="C7" s="349"/>
      <c r="D7" s="349"/>
      <c r="E7" s="349"/>
      <c r="F7" s="349"/>
      <c r="G7" s="349"/>
      <c r="H7" s="349"/>
      <c r="I7" s="349"/>
      <c r="J7" s="6"/>
      <c r="K7" s="7"/>
      <c r="L7" s="7"/>
      <c r="M7" s="7"/>
      <c r="N7" s="7"/>
      <c r="O7" s="7"/>
      <c r="P7" s="7"/>
      <c r="Q7" s="7"/>
      <c r="R7" s="7"/>
      <c r="S7" s="8"/>
      <c r="T7" s="370" t="s">
        <v>76</v>
      </c>
      <c r="U7" s="349"/>
      <c r="V7" s="349"/>
      <c r="W7" s="349"/>
      <c r="X7" s="349"/>
      <c r="Y7" s="349"/>
      <c r="Z7" s="349"/>
      <c r="AA7" s="349"/>
      <c r="AB7" s="349"/>
      <c r="AC7" s="349"/>
      <c r="AD7" s="349"/>
      <c r="AE7" s="349"/>
      <c r="AF7" s="349"/>
      <c r="AG7" s="349"/>
      <c r="AH7" s="349"/>
      <c r="AI7" s="349"/>
      <c r="AJ7" s="349"/>
      <c r="AK7" s="371"/>
      <c r="AL7" s="193"/>
      <c r="AM7" s="194"/>
      <c r="AN7" s="194"/>
      <c r="AO7" s="194"/>
      <c r="AP7" s="194"/>
      <c r="AQ7" s="195"/>
      <c r="AR7" s="160" t="str">
        <f>IF($AL$7="","",+VLOOKUP($AL$7,車両!$A$4:$K$14,2,FALSE))</f>
        <v/>
      </c>
      <c r="AS7" s="161"/>
      <c r="AT7" s="165" t="str">
        <f>IF($AL$7="","",+VLOOKUP($AL$7,車両!$A$4:$K$14,3,FALSE))</f>
        <v/>
      </c>
      <c r="AU7" s="161"/>
      <c r="AV7" s="165" t="str">
        <f>IF($AL$7="","",+VLOOKUP($AL$7,車両!$A$4:$K$14,4,FALSE))</f>
        <v/>
      </c>
      <c r="AW7" s="161"/>
      <c r="AX7" s="156" t="str">
        <f>IF($AL$7="","",+VLOOKUP($AL$7,車両!$A$4:$K$14,5,FALSE))</f>
        <v/>
      </c>
      <c r="AY7" s="156"/>
      <c r="AZ7" s="156" t="str">
        <f>IF($AL$7="","",+VLOOKUP($AL$7,車両!$A$4:$K$14,6,FALSE))</f>
        <v/>
      </c>
      <c r="BA7" s="156"/>
      <c r="BB7" s="156" t="str">
        <f>IF($AL$7="","",+VLOOKUP($AL$7,車両!$A$4:$K$14,7,FALSE))</f>
        <v/>
      </c>
      <c r="BC7" s="156"/>
      <c r="BD7" s="156" t="str">
        <f>IF($AL$7="","",+VLOOKUP($AL$7,車両!$A$4:$K$14,8,FALSE))</f>
        <v/>
      </c>
      <c r="BE7" s="156"/>
      <c r="BF7" s="156"/>
      <c r="BG7" s="156"/>
      <c r="BH7" s="156" t="str">
        <f>IF($AL$7="","",+VLOOKUP($AL$7,車両!$A$4:$K$14,9,FALSE))</f>
        <v/>
      </c>
      <c r="BI7" s="156"/>
      <c r="BJ7" s="156" t="str">
        <f>IF($AL$7="","",+VLOOKUP($AL$7,車両!$A$4:$K$14,10,FALSE))</f>
        <v/>
      </c>
      <c r="BK7" s="156"/>
      <c r="BL7" s="156" t="str">
        <f>IF($AL$7="","",+VLOOKUP($AL$7,車両!$A$4:$K$14,11,FALSE))</f>
        <v/>
      </c>
      <c r="BM7" s="156"/>
      <c r="BN7" s="156" t="str">
        <f>IF($AL$7="","",+VLOOKUP($AL$7,車両!$A$4:$S$14,12,FALSE))</f>
        <v/>
      </c>
      <c r="BO7" s="156"/>
      <c r="BP7" s="165" t="str">
        <f>IF($AL$7="","",+VLOOKUP($AL$7,車両!$A$4:$S$14,16,FALSE))</f>
        <v/>
      </c>
      <c r="BQ7" s="161"/>
      <c r="BR7" s="156" t="str">
        <f>IF($AL$7="","",+VLOOKUP($AL$7,車両!$A$4:$S$14,17,FALSE))</f>
        <v/>
      </c>
      <c r="BS7" s="156"/>
      <c r="BT7" s="156"/>
      <c r="BU7" s="575" t="str">
        <f>IF($AL$7="","",+VLOOKUP($AL$7,車両!$A$4:$S$14,18,FALSE))</f>
        <v/>
      </c>
      <c r="BV7" s="576"/>
    </row>
    <row r="8" spans="1:76" ht="14.25" customHeight="1" thickBot="1">
      <c r="A8" s="3"/>
      <c r="B8" s="4"/>
      <c r="C8" s="4"/>
      <c r="D8" s="359" t="s">
        <v>11</v>
      </c>
      <c r="E8" s="286"/>
      <c r="F8" s="286" t="s">
        <v>12</v>
      </c>
      <c r="G8" s="286"/>
      <c r="H8" s="350" t="s">
        <v>91</v>
      </c>
      <c r="I8" s="351"/>
      <c r="J8" s="9"/>
      <c r="K8" s="5"/>
      <c r="L8" s="5"/>
      <c r="M8" s="5"/>
      <c r="N8" s="5"/>
      <c r="O8" s="5"/>
      <c r="P8" s="5"/>
      <c r="Q8" s="5"/>
      <c r="R8" s="5"/>
      <c r="S8" s="10"/>
      <c r="T8" s="372"/>
      <c r="U8" s="373"/>
      <c r="V8" s="373"/>
      <c r="W8" s="373"/>
      <c r="X8" s="373"/>
      <c r="Y8" s="373"/>
      <c r="Z8" s="373"/>
      <c r="AA8" s="373"/>
      <c r="AB8" s="373"/>
      <c r="AC8" s="373"/>
      <c r="AD8" s="373"/>
      <c r="AE8" s="373"/>
      <c r="AF8" s="373"/>
      <c r="AG8" s="373"/>
      <c r="AH8" s="373"/>
      <c r="AI8" s="373"/>
      <c r="AJ8" s="373"/>
      <c r="AK8" s="374"/>
      <c r="AL8" s="196"/>
      <c r="AM8" s="197"/>
      <c r="AN8" s="197"/>
      <c r="AO8" s="197"/>
      <c r="AP8" s="197"/>
      <c r="AQ8" s="198"/>
      <c r="AR8" s="162"/>
      <c r="AS8" s="163"/>
      <c r="AT8" s="154"/>
      <c r="AU8" s="163"/>
      <c r="AV8" s="154"/>
      <c r="AW8" s="163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445"/>
      <c r="BI8" s="445"/>
      <c r="BJ8" s="445"/>
      <c r="BK8" s="445"/>
      <c r="BL8" s="445"/>
      <c r="BM8" s="445"/>
      <c r="BN8" s="445"/>
      <c r="BO8" s="445"/>
      <c r="BP8" s="165"/>
      <c r="BQ8" s="161"/>
      <c r="BR8" s="445"/>
      <c r="BS8" s="445"/>
      <c r="BT8" s="445"/>
      <c r="BU8" s="157"/>
      <c r="BV8" s="577"/>
    </row>
    <row r="9" spans="1:76">
      <c r="A9" s="293" t="s">
        <v>1</v>
      </c>
      <c r="B9" s="294"/>
      <c r="C9" s="295"/>
      <c r="D9" s="291"/>
      <c r="E9" s="292"/>
      <c r="F9" s="287"/>
      <c r="G9" s="288"/>
      <c r="H9" s="289"/>
      <c r="I9" s="337"/>
      <c r="J9" s="9"/>
      <c r="K9" s="5"/>
      <c r="L9" s="5"/>
      <c r="M9" s="5"/>
      <c r="N9" s="5"/>
      <c r="O9" s="5"/>
      <c r="P9" s="5"/>
      <c r="Q9" s="5"/>
      <c r="R9" s="5"/>
      <c r="S9" s="10"/>
      <c r="T9" s="363" t="s">
        <v>77</v>
      </c>
      <c r="U9" s="364"/>
      <c r="V9" s="364"/>
      <c r="W9" s="364"/>
      <c r="X9" s="364"/>
      <c r="Y9" s="364"/>
      <c r="Z9" s="364"/>
      <c r="AA9" s="365"/>
      <c r="AB9" s="227" t="s">
        <v>79</v>
      </c>
      <c r="AC9" s="228"/>
      <c r="AD9" s="228"/>
      <c r="AE9" s="229"/>
      <c r="AF9" s="227" t="s">
        <v>78</v>
      </c>
      <c r="AG9" s="228"/>
      <c r="AH9" s="229"/>
      <c r="AI9" s="227" t="s">
        <v>90</v>
      </c>
      <c r="AJ9" s="228"/>
      <c r="AK9" s="273"/>
      <c r="AL9" s="200" t="s">
        <v>274</v>
      </c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8"/>
      <c r="BB9" s="169" t="s">
        <v>277</v>
      </c>
      <c r="BC9" s="170"/>
      <c r="BD9" s="167" t="s">
        <v>175</v>
      </c>
      <c r="BE9" s="167"/>
      <c r="BF9" s="167"/>
      <c r="BG9" s="167"/>
      <c r="BH9" s="167"/>
      <c r="BI9" s="167"/>
      <c r="BJ9" s="136" t="s">
        <v>275</v>
      </c>
      <c r="BK9" s="137"/>
      <c r="BL9" s="138"/>
      <c r="BM9" s="177" t="s">
        <v>276</v>
      </c>
      <c r="BN9" s="178"/>
      <c r="BO9" s="178"/>
      <c r="BP9" s="178"/>
      <c r="BQ9" s="178"/>
      <c r="BR9" s="178"/>
      <c r="BS9" s="178"/>
      <c r="BT9" s="178"/>
      <c r="BU9" s="178"/>
      <c r="BV9" s="179"/>
      <c r="BW9" s="78"/>
      <c r="BX9" s="78"/>
    </row>
    <row r="10" spans="1:76" ht="14.25" customHeight="1">
      <c r="A10" s="293"/>
      <c r="B10" s="294"/>
      <c r="C10" s="295"/>
      <c r="D10" s="291"/>
      <c r="E10" s="292"/>
      <c r="F10" s="287"/>
      <c r="G10" s="288"/>
      <c r="H10" s="289"/>
      <c r="I10" s="337"/>
      <c r="J10" s="9"/>
      <c r="K10" s="5"/>
      <c r="L10" s="5"/>
      <c r="M10" s="5"/>
      <c r="N10" s="5"/>
      <c r="O10" s="5"/>
      <c r="P10" s="5"/>
      <c r="Q10" s="5"/>
      <c r="R10" s="5"/>
      <c r="S10" s="10"/>
      <c r="T10" s="366"/>
      <c r="U10" s="367"/>
      <c r="V10" s="367"/>
      <c r="W10" s="367"/>
      <c r="X10" s="367"/>
      <c r="Y10" s="367"/>
      <c r="Z10" s="367"/>
      <c r="AA10" s="368"/>
      <c r="AB10" s="230"/>
      <c r="AC10" s="231"/>
      <c r="AD10" s="231"/>
      <c r="AE10" s="232"/>
      <c r="AF10" s="230"/>
      <c r="AG10" s="231"/>
      <c r="AH10" s="232"/>
      <c r="AI10" s="230"/>
      <c r="AJ10" s="231"/>
      <c r="AK10" s="233"/>
      <c r="AL10" s="191" t="s">
        <v>270</v>
      </c>
      <c r="AM10" s="140"/>
      <c r="AN10" s="140"/>
      <c r="AO10" s="140" t="s">
        <v>272</v>
      </c>
      <c r="AP10" s="140"/>
      <c r="AQ10" s="140"/>
      <c r="AR10" s="140" t="s">
        <v>273</v>
      </c>
      <c r="AS10" s="140"/>
      <c r="AT10" s="140"/>
      <c r="AU10" s="140"/>
      <c r="AV10" s="140"/>
      <c r="AW10" s="140"/>
      <c r="AX10" s="140"/>
      <c r="AY10" s="140"/>
      <c r="AZ10" s="140"/>
      <c r="BA10" s="141"/>
      <c r="BB10" s="171"/>
      <c r="BC10" s="172"/>
      <c r="BD10" s="159" t="s">
        <v>82</v>
      </c>
      <c r="BE10" s="450"/>
      <c r="BF10" s="450" t="s">
        <v>112</v>
      </c>
      <c r="BG10" s="450"/>
      <c r="BH10" s="164" t="s">
        <v>129</v>
      </c>
      <c r="BI10" s="158"/>
      <c r="BJ10" s="139"/>
      <c r="BK10" s="140"/>
      <c r="BL10" s="141"/>
      <c r="BM10" s="180"/>
      <c r="BN10" s="181"/>
      <c r="BO10" s="181"/>
      <c r="BP10" s="181"/>
      <c r="BQ10" s="181"/>
      <c r="BR10" s="181"/>
      <c r="BS10" s="181"/>
      <c r="BT10" s="181"/>
      <c r="BU10" s="181"/>
      <c r="BV10" s="182"/>
      <c r="BW10" s="78"/>
      <c r="BX10" s="78"/>
    </row>
    <row r="11" spans="1:76" ht="14.25" customHeight="1">
      <c r="A11" s="293" t="s">
        <v>2</v>
      </c>
      <c r="B11" s="294"/>
      <c r="C11" s="295"/>
      <c r="D11" s="291"/>
      <c r="E11" s="292"/>
      <c r="F11" s="287"/>
      <c r="G11" s="288"/>
      <c r="H11" s="289"/>
      <c r="I11" s="337"/>
      <c r="J11" s="11"/>
      <c r="K11" s="1"/>
      <c r="L11" s="1"/>
      <c r="M11" s="1"/>
      <c r="N11" s="1"/>
      <c r="O11" s="1"/>
      <c r="P11" s="1"/>
      <c r="Q11" s="1"/>
      <c r="R11" s="1"/>
      <c r="S11" s="12"/>
      <c r="T11" s="253"/>
      <c r="U11" s="254"/>
      <c r="V11" s="254"/>
      <c r="W11" s="254"/>
      <c r="X11" s="254"/>
      <c r="Y11" s="254"/>
      <c r="Z11" s="254"/>
      <c r="AA11" s="255"/>
      <c r="AB11" s="230"/>
      <c r="AC11" s="231"/>
      <c r="AD11" s="231"/>
      <c r="AE11" s="232"/>
      <c r="AF11" s="230"/>
      <c r="AG11" s="231"/>
      <c r="AH11" s="232"/>
      <c r="AI11" s="230"/>
      <c r="AJ11" s="231"/>
      <c r="AK11" s="233"/>
      <c r="AL11" s="201" t="s">
        <v>297</v>
      </c>
      <c r="AM11" s="189"/>
      <c r="AN11" s="189"/>
      <c r="AO11" s="189" t="str">
        <f>IF(AL7="","",ROUND(BH11/4,0))</f>
        <v/>
      </c>
      <c r="AP11" s="189"/>
      <c r="AQ11" s="189"/>
      <c r="AR11" s="149" t="str">
        <f>IF(AO11="","",ROUND(AR7*0.8,0))</f>
        <v/>
      </c>
      <c r="AS11" s="149"/>
      <c r="AT11" s="149" t="str">
        <f>IF(AO11="","",ROUND(AT7*0.8,0))</f>
        <v/>
      </c>
      <c r="AU11" s="149"/>
      <c r="AV11" s="149" t="str">
        <f>IF(AO11="","",ROUND(AV7*0.8,0))</f>
        <v/>
      </c>
      <c r="AW11" s="149"/>
      <c r="AX11" s="149" t="str">
        <f>IF(AO11="","",AX7+1)</f>
        <v/>
      </c>
      <c r="AY11" s="149"/>
      <c r="AZ11" s="149" t="str">
        <f>IF(AO11="","",AZ7+1)</f>
        <v/>
      </c>
      <c r="BA11" s="192"/>
      <c r="BB11" s="173" t="str">
        <f>IF($AL$7="","",+VLOOKUP($AL$7,車両!$A$4:$S$14,13,FALSE))</f>
        <v/>
      </c>
      <c r="BC11" s="174"/>
      <c r="BD11" s="459" t="str">
        <f>IF($AL$7="","",+VLOOKUP($AL$7,車両!$A$4:$S$14,14,FALSE))</f>
        <v/>
      </c>
      <c r="BE11" s="156"/>
      <c r="BF11" s="165" t="str">
        <f>IF($AL$7="","",+VLOOKUP($AL$7,車両!$A$4:$S$14,15,FALSE))</f>
        <v/>
      </c>
      <c r="BG11" s="161"/>
      <c r="BH11" s="165" t="str">
        <f>IF($AL$7="","",+VLOOKUP($AL$7,車両!$A$4:$S$14,16,FALSE))</f>
        <v/>
      </c>
      <c r="BI11" s="458"/>
      <c r="BJ11" s="142" t="str">
        <f>IF(BM11="","",SUM(BM11:BU12))</f>
        <v/>
      </c>
      <c r="BK11" s="143"/>
      <c r="BL11" s="144"/>
      <c r="BM11" s="148"/>
      <c r="BN11" s="149"/>
      <c r="BO11" s="149"/>
      <c r="BP11" s="149"/>
      <c r="BQ11" s="149"/>
      <c r="BR11" s="149"/>
      <c r="BS11" s="149"/>
      <c r="BT11" s="149"/>
      <c r="BU11" s="149"/>
      <c r="BV11" s="461"/>
      <c r="BW11" s="71"/>
      <c r="BX11" s="71"/>
    </row>
    <row r="12" spans="1:76" ht="13.5" customHeight="1" thickBot="1">
      <c r="A12" s="293"/>
      <c r="B12" s="294"/>
      <c r="C12" s="295"/>
      <c r="D12" s="291"/>
      <c r="E12" s="292"/>
      <c r="F12" s="287"/>
      <c r="G12" s="288"/>
      <c r="H12" s="289"/>
      <c r="I12" s="337"/>
      <c r="J12" s="11"/>
      <c r="K12" s="1"/>
      <c r="L12" s="1"/>
      <c r="M12" s="38"/>
      <c r="N12" s="38"/>
      <c r="O12" s="38"/>
      <c r="P12" s="38"/>
      <c r="Q12" s="38"/>
      <c r="R12" s="1"/>
      <c r="S12" s="12"/>
      <c r="T12" s="253"/>
      <c r="U12" s="254"/>
      <c r="V12" s="254"/>
      <c r="W12" s="254"/>
      <c r="X12" s="254"/>
      <c r="Y12" s="254"/>
      <c r="Z12" s="254"/>
      <c r="AA12" s="255"/>
      <c r="AB12" s="230"/>
      <c r="AC12" s="231"/>
      <c r="AD12" s="231"/>
      <c r="AE12" s="232"/>
      <c r="AF12" s="230"/>
      <c r="AG12" s="231"/>
      <c r="AH12" s="232"/>
      <c r="AI12" s="230"/>
      <c r="AJ12" s="231"/>
      <c r="AK12" s="233"/>
      <c r="AL12" s="202" t="s">
        <v>271</v>
      </c>
      <c r="AM12" s="190"/>
      <c r="AN12" s="190"/>
      <c r="AO12" s="190" t="str">
        <f>IF(AL7="","",ROUND(BH11*0.75,0))</f>
        <v/>
      </c>
      <c r="AP12" s="190"/>
      <c r="AQ12" s="190"/>
      <c r="AR12" s="151" t="str">
        <f>IF(AO12="","",ROUND(AR7*0.5,0))</f>
        <v/>
      </c>
      <c r="AS12" s="151"/>
      <c r="AT12" s="151" t="str">
        <f>IF(AO12="","",ROUND(AT7*0.5,0))</f>
        <v/>
      </c>
      <c r="AU12" s="151"/>
      <c r="AV12" s="151" t="str">
        <f>IF(AO12="","",ROUND(AV7*0.5,0))</f>
        <v/>
      </c>
      <c r="AW12" s="151"/>
      <c r="AX12" s="151" t="str">
        <f>IF(AO12="","",AX7+2)</f>
        <v/>
      </c>
      <c r="AY12" s="151"/>
      <c r="AZ12" s="151" t="str">
        <f>IF(AO12="","",AZ7+2)</f>
        <v/>
      </c>
      <c r="BA12" s="199"/>
      <c r="BB12" s="175"/>
      <c r="BC12" s="176"/>
      <c r="BD12" s="460"/>
      <c r="BE12" s="157"/>
      <c r="BF12" s="154"/>
      <c r="BG12" s="163"/>
      <c r="BH12" s="154"/>
      <c r="BI12" s="155"/>
      <c r="BJ12" s="145"/>
      <c r="BK12" s="146"/>
      <c r="BL12" s="147"/>
      <c r="BM12" s="150"/>
      <c r="BN12" s="151"/>
      <c r="BO12" s="151"/>
      <c r="BP12" s="151"/>
      <c r="BQ12" s="151"/>
      <c r="BR12" s="151"/>
      <c r="BS12" s="151"/>
      <c r="BT12" s="151"/>
      <c r="BU12" s="151"/>
      <c r="BV12" s="462"/>
      <c r="BW12" s="71"/>
      <c r="BX12" s="71"/>
    </row>
    <row r="13" spans="1:76" ht="13.5" customHeight="1" thickBot="1">
      <c r="A13" s="293" t="s">
        <v>303</v>
      </c>
      <c r="B13" s="294"/>
      <c r="C13" s="295"/>
      <c r="D13" s="291"/>
      <c r="E13" s="292"/>
      <c r="F13" s="287"/>
      <c r="G13" s="288"/>
      <c r="H13" s="289"/>
      <c r="I13" s="337"/>
      <c r="J13" s="11"/>
      <c r="K13" s="1"/>
      <c r="L13" s="1"/>
      <c r="M13" s="96"/>
      <c r="N13" s="75"/>
      <c r="O13" s="75"/>
      <c r="P13" s="75"/>
      <c r="Q13" s="38"/>
      <c r="R13" s="1"/>
      <c r="S13" s="12"/>
      <c r="T13" s="253"/>
      <c r="U13" s="254"/>
      <c r="V13" s="254"/>
      <c r="W13" s="254"/>
      <c r="X13" s="254"/>
      <c r="Y13" s="254"/>
      <c r="Z13" s="254"/>
      <c r="AA13" s="255"/>
      <c r="AB13" s="230"/>
      <c r="AC13" s="231"/>
      <c r="AD13" s="231"/>
      <c r="AE13" s="232"/>
      <c r="AF13" s="230"/>
      <c r="AG13" s="231"/>
      <c r="AH13" s="232"/>
      <c r="AI13" s="230"/>
      <c r="AJ13" s="231"/>
      <c r="AK13" s="233"/>
      <c r="AL13" s="2"/>
      <c r="BT13" s="1"/>
      <c r="BU13" s="1"/>
      <c r="BV13" s="46"/>
      <c r="BW13" s="1"/>
      <c r="BX13" s="1"/>
    </row>
    <row r="14" spans="1:76" ht="13.5" customHeight="1" thickTop="1">
      <c r="A14" s="293"/>
      <c r="B14" s="294"/>
      <c r="C14" s="295"/>
      <c r="D14" s="291"/>
      <c r="E14" s="292"/>
      <c r="F14" s="287"/>
      <c r="G14" s="288"/>
      <c r="H14" s="289"/>
      <c r="I14" s="337"/>
      <c r="J14" s="11"/>
      <c r="K14" s="1"/>
      <c r="L14" s="1"/>
      <c r="M14" s="96"/>
      <c r="N14" s="5"/>
      <c r="O14" s="5"/>
      <c r="P14" s="5"/>
      <c r="Q14" s="38"/>
      <c r="R14" s="1"/>
      <c r="S14" s="12"/>
      <c r="T14" s="253"/>
      <c r="U14" s="254"/>
      <c r="V14" s="254"/>
      <c r="W14" s="254"/>
      <c r="X14" s="254"/>
      <c r="Y14" s="254"/>
      <c r="Z14" s="254"/>
      <c r="AA14" s="255"/>
      <c r="AB14" s="230"/>
      <c r="AC14" s="231"/>
      <c r="AD14" s="231"/>
      <c r="AE14" s="232"/>
      <c r="AF14" s="230"/>
      <c r="AG14" s="231"/>
      <c r="AH14" s="232"/>
      <c r="AI14" s="230"/>
      <c r="AJ14" s="231"/>
      <c r="AK14" s="233"/>
      <c r="AL14" s="2"/>
      <c r="AM14" s="121" t="s">
        <v>281</v>
      </c>
      <c r="AN14" s="122"/>
      <c r="AO14" s="122"/>
      <c r="AP14" s="122"/>
      <c r="AQ14" s="118" t="s">
        <v>296</v>
      </c>
      <c r="AR14" s="119"/>
      <c r="AT14" s="84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5"/>
      <c r="BV14" s="46"/>
      <c r="BW14" s="1"/>
      <c r="BX14" s="1"/>
    </row>
    <row r="15" spans="1:76" ht="13.5" customHeight="1">
      <c r="A15" s="293" t="s">
        <v>3</v>
      </c>
      <c r="B15" s="294"/>
      <c r="C15" s="295"/>
      <c r="D15" s="291"/>
      <c r="E15" s="292"/>
      <c r="F15" s="287"/>
      <c r="G15" s="288"/>
      <c r="H15" s="289"/>
      <c r="I15" s="337"/>
      <c r="J15" s="11"/>
      <c r="K15" s="1"/>
      <c r="L15" s="1"/>
      <c r="M15" s="38"/>
      <c r="N15" s="5"/>
      <c r="O15" s="5"/>
      <c r="P15" s="5"/>
      <c r="Q15" s="38"/>
      <c r="R15" s="1"/>
      <c r="S15" s="12"/>
      <c r="T15" s="253"/>
      <c r="U15" s="254"/>
      <c r="V15" s="254"/>
      <c r="W15" s="254"/>
      <c r="X15" s="254"/>
      <c r="Y15" s="254"/>
      <c r="Z15" s="254"/>
      <c r="AA15" s="255"/>
      <c r="AB15" s="230"/>
      <c r="AC15" s="231"/>
      <c r="AD15" s="231"/>
      <c r="AE15" s="232"/>
      <c r="AF15" s="230"/>
      <c r="AG15" s="231"/>
      <c r="AH15" s="232"/>
      <c r="AI15" s="230"/>
      <c r="AJ15" s="231"/>
      <c r="AK15" s="233"/>
      <c r="AL15" s="97"/>
      <c r="AM15" s="110" t="s">
        <v>282</v>
      </c>
      <c r="AN15" s="111"/>
      <c r="AO15" s="111" t="s">
        <v>283</v>
      </c>
      <c r="AP15" s="111"/>
      <c r="AQ15" s="111"/>
      <c r="AR15" s="120"/>
      <c r="AT15" s="1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2"/>
      <c r="BV15" s="46"/>
    </row>
    <row r="16" spans="1:76" ht="14.25" customHeight="1">
      <c r="A16" s="293"/>
      <c r="B16" s="294"/>
      <c r="C16" s="295"/>
      <c r="D16" s="291"/>
      <c r="E16" s="292"/>
      <c r="F16" s="287"/>
      <c r="G16" s="288"/>
      <c r="H16" s="289"/>
      <c r="I16" s="337"/>
      <c r="J16" s="11"/>
      <c r="K16" s="1"/>
      <c r="L16" s="1"/>
      <c r="M16" s="38"/>
      <c r="N16" s="38"/>
      <c r="O16" s="38"/>
      <c r="P16" s="38"/>
      <c r="Q16" s="38"/>
      <c r="R16" s="1"/>
      <c r="S16" s="12"/>
      <c r="T16" s="253"/>
      <c r="U16" s="254"/>
      <c r="V16" s="254"/>
      <c r="W16" s="254"/>
      <c r="X16" s="254"/>
      <c r="Y16" s="254"/>
      <c r="Z16" s="254"/>
      <c r="AA16" s="255"/>
      <c r="AB16" s="234"/>
      <c r="AC16" s="235"/>
      <c r="AD16" s="235"/>
      <c r="AE16" s="236"/>
      <c r="AF16" s="234"/>
      <c r="AG16" s="235"/>
      <c r="AH16" s="236"/>
      <c r="AI16" s="234"/>
      <c r="AJ16" s="235"/>
      <c r="AK16" s="252"/>
      <c r="AL16" s="2"/>
      <c r="AM16" s="112">
        <v>30</v>
      </c>
      <c r="AN16" s="113"/>
      <c r="AO16" s="113">
        <v>10</v>
      </c>
      <c r="AP16" s="113"/>
      <c r="AQ16" s="123" t="s">
        <v>140</v>
      </c>
      <c r="AR16" s="124"/>
      <c r="AT16" s="1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2"/>
      <c r="BV16" s="46"/>
    </row>
    <row r="17" spans="1:88">
      <c r="A17" s="293" t="s">
        <v>4</v>
      </c>
      <c r="B17" s="294"/>
      <c r="C17" s="295"/>
      <c r="D17" s="291"/>
      <c r="E17" s="292"/>
      <c r="F17" s="287"/>
      <c r="G17" s="288"/>
      <c r="H17" s="289"/>
      <c r="I17" s="290"/>
      <c r="J17" s="11"/>
      <c r="K17" s="1"/>
      <c r="L17" s="1"/>
      <c r="S17" s="12"/>
      <c r="T17" s="253"/>
      <c r="U17" s="254"/>
      <c r="V17" s="254"/>
      <c r="W17" s="254"/>
      <c r="X17" s="254"/>
      <c r="Y17" s="254"/>
      <c r="Z17" s="254"/>
      <c r="AA17" s="255"/>
      <c r="AB17" s="234"/>
      <c r="AC17" s="235"/>
      <c r="AD17" s="235"/>
      <c r="AE17" s="236"/>
      <c r="AF17" s="234"/>
      <c r="AG17" s="235"/>
      <c r="AH17" s="236"/>
      <c r="AI17" s="234"/>
      <c r="AJ17" s="235"/>
      <c r="AK17" s="252"/>
      <c r="AL17" s="2"/>
      <c r="AM17" s="106">
        <v>60</v>
      </c>
      <c r="AN17" s="107"/>
      <c r="AO17" s="107">
        <v>20</v>
      </c>
      <c r="AP17" s="107"/>
      <c r="AQ17" s="114" t="s">
        <v>132</v>
      </c>
      <c r="AR17" s="115"/>
      <c r="AT17" s="1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75"/>
      <c r="BQ17" s="75"/>
      <c r="BR17" s="75"/>
      <c r="BS17" s="75"/>
      <c r="BT17" s="75"/>
      <c r="BU17" s="86"/>
      <c r="BV17" s="79"/>
    </row>
    <row r="18" spans="1:88">
      <c r="A18" s="293"/>
      <c r="B18" s="294"/>
      <c r="C18" s="295"/>
      <c r="D18" s="291"/>
      <c r="E18" s="292"/>
      <c r="F18" s="287"/>
      <c r="G18" s="288"/>
      <c r="H18" s="289"/>
      <c r="I18" s="290"/>
      <c r="J18" s="11"/>
      <c r="K18" s="1"/>
      <c r="L18" s="1"/>
      <c r="S18" s="12"/>
      <c r="T18" s="253"/>
      <c r="U18" s="254"/>
      <c r="V18" s="254"/>
      <c r="W18" s="254"/>
      <c r="X18" s="254"/>
      <c r="Y18" s="254"/>
      <c r="Z18" s="254"/>
      <c r="AA18" s="255"/>
      <c r="AB18" s="234"/>
      <c r="AC18" s="235"/>
      <c r="AD18" s="235"/>
      <c r="AE18" s="236"/>
      <c r="AF18" s="234"/>
      <c r="AG18" s="235"/>
      <c r="AH18" s="236"/>
      <c r="AI18" s="234"/>
      <c r="AJ18" s="235"/>
      <c r="AK18" s="252"/>
      <c r="AL18" s="2"/>
      <c r="AM18" s="106">
        <v>90</v>
      </c>
      <c r="AN18" s="107"/>
      <c r="AO18" s="107">
        <v>30</v>
      </c>
      <c r="AP18" s="107"/>
      <c r="AQ18" s="114" t="s">
        <v>212</v>
      </c>
      <c r="AR18" s="115"/>
      <c r="AT18" s="1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76"/>
      <c r="BQ18" s="76"/>
      <c r="BR18" s="76"/>
      <c r="BS18" s="76"/>
      <c r="BT18" s="77"/>
      <c r="BU18" s="10"/>
      <c r="BV18" s="80"/>
    </row>
    <row r="19" spans="1:88" ht="14.25" customHeight="1">
      <c r="A19" s="296" t="s">
        <v>94</v>
      </c>
      <c r="B19" s="297"/>
      <c r="C19" s="297"/>
      <c r="D19" s="375"/>
      <c r="E19" s="376"/>
      <c r="F19" s="305"/>
      <c r="G19" s="306"/>
      <c r="H19" s="333"/>
      <c r="I19" s="334"/>
      <c r="J19" s="11"/>
      <c r="K19" s="1"/>
      <c r="L19" s="1"/>
      <c r="M19" s="1"/>
      <c r="N19" s="1"/>
      <c r="O19" s="1"/>
      <c r="P19" s="1"/>
      <c r="Q19" s="1"/>
      <c r="R19" s="1"/>
      <c r="S19" s="12"/>
      <c r="T19" s="253"/>
      <c r="U19" s="254"/>
      <c r="V19" s="254"/>
      <c r="W19" s="254"/>
      <c r="X19" s="254"/>
      <c r="Y19" s="254"/>
      <c r="Z19" s="254"/>
      <c r="AA19" s="255"/>
      <c r="AB19" s="234"/>
      <c r="AC19" s="235"/>
      <c r="AD19" s="235"/>
      <c r="AE19" s="236"/>
      <c r="AF19" s="234"/>
      <c r="AG19" s="235"/>
      <c r="AH19" s="236"/>
      <c r="AI19" s="234"/>
      <c r="AJ19" s="235"/>
      <c r="AK19" s="252"/>
      <c r="AL19" s="2"/>
      <c r="AM19" s="106">
        <v>120</v>
      </c>
      <c r="AN19" s="107"/>
      <c r="AO19" s="107">
        <v>40</v>
      </c>
      <c r="AP19" s="107"/>
      <c r="AQ19" s="114" t="s">
        <v>284</v>
      </c>
      <c r="AR19" s="115"/>
      <c r="AT19" s="87"/>
      <c r="AU19" s="77"/>
      <c r="AV19" s="77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41"/>
      <c r="BJ19" s="41"/>
      <c r="BK19" s="78"/>
      <c r="BL19" s="78"/>
      <c r="BM19" s="78"/>
      <c r="BN19" s="1"/>
      <c r="BO19" s="1"/>
      <c r="BP19" s="1"/>
      <c r="BQ19" s="1"/>
      <c r="BR19" s="1"/>
      <c r="BS19" s="1"/>
      <c r="BT19" s="5"/>
      <c r="BU19" s="10"/>
      <c r="BV19" s="80"/>
    </row>
    <row r="20" spans="1:88" ht="13.5" customHeight="1" thickBot="1">
      <c r="A20" s="298"/>
      <c r="B20" s="299"/>
      <c r="C20" s="299"/>
      <c r="D20" s="377"/>
      <c r="E20" s="378"/>
      <c r="F20" s="307"/>
      <c r="G20" s="308"/>
      <c r="H20" s="335"/>
      <c r="I20" s="336"/>
      <c r="J20" s="13"/>
      <c r="K20" s="14"/>
      <c r="L20" s="14"/>
      <c r="M20" s="14"/>
      <c r="N20" s="14"/>
      <c r="O20" s="14"/>
      <c r="P20" s="14"/>
      <c r="Q20" s="14"/>
      <c r="R20" s="14"/>
      <c r="S20" s="15"/>
      <c r="T20" s="386"/>
      <c r="U20" s="387"/>
      <c r="V20" s="387"/>
      <c r="W20" s="387"/>
      <c r="X20" s="387"/>
      <c r="Y20" s="387"/>
      <c r="Z20" s="387"/>
      <c r="AA20" s="388"/>
      <c r="AB20" s="234"/>
      <c r="AC20" s="235"/>
      <c r="AD20" s="235"/>
      <c r="AE20" s="236"/>
      <c r="AF20" s="234"/>
      <c r="AG20" s="235"/>
      <c r="AH20" s="236"/>
      <c r="AI20" s="234"/>
      <c r="AJ20" s="235"/>
      <c r="AK20" s="252"/>
      <c r="AL20" s="2"/>
      <c r="AM20" s="106">
        <v>150</v>
      </c>
      <c r="AN20" s="107"/>
      <c r="AO20" s="107">
        <v>50</v>
      </c>
      <c r="AP20" s="107"/>
      <c r="AQ20" s="114" t="s">
        <v>285</v>
      </c>
      <c r="AR20" s="115"/>
      <c r="AT20" s="87"/>
      <c r="AU20" s="77"/>
      <c r="AV20" s="77"/>
      <c r="AW20" s="1"/>
      <c r="AX20" s="1"/>
      <c r="AY20" s="70"/>
      <c r="AZ20" s="70"/>
      <c r="BA20" s="70"/>
      <c r="BB20" s="70"/>
      <c r="BC20" s="70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2"/>
      <c r="BV20" s="46"/>
      <c r="BZ20" s="1"/>
      <c r="CA20" s="1"/>
      <c r="CB20" s="1"/>
      <c r="CC20" s="1"/>
      <c r="CG20" s="1"/>
      <c r="CH20" s="1"/>
      <c r="CI20" s="1"/>
      <c r="CJ20" s="1"/>
    </row>
    <row r="21" spans="1:88" ht="14.25" customHeight="1">
      <c r="A21" s="599" t="s">
        <v>304</v>
      </c>
      <c r="B21" s="600"/>
      <c r="C21" s="600"/>
      <c r="D21" s="600"/>
      <c r="E21" s="600"/>
      <c r="F21" s="600"/>
      <c r="G21" s="600"/>
      <c r="H21" s="600"/>
      <c r="I21" s="600"/>
      <c r="J21" s="600"/>
      <c r="K21" s="600"/>
      <c r="L21" s="600"/>
      <c r="M21" s="600"/>
      <c r="N21" s="600"/>
      <c r="O21" s="600"/>
      <c r="P21" s="600"/>
      <c r="Q21" s="600"/>
      <c r="R21" s="600"/>
      <c r="S21" s="600"/>
      <c r="T21" s="603" t="s">
        <v>306</v>
      </c>
      <c r="U21" s="604"/>
      <c r="V21" s="604"/>
      <c r="W21" s="604"/>
      <c r="X21" s="604"/>
      <c r="Y21" s="604"/>
      <c r="Z21" s="604"/>
      <c r="AA21" s="604"/>
      <c r="AB21" s="604"/>
      <c r="AC21" s="604"/>
      <c r="AD21" s="604"/>
      <c r="AE21" s="604"/>
      <c r="AF21" s="604"/>
      <c r="AG21" s="604"/>
      <c r="AH21" s="604"/>
      <c r="AI21" s="604"/>
      <c r="AJ21" s="604"/>
      <c r="AK21" s="605"/>
      <c r="AL21" s="2"/>
      <c r="AM21" s="106">
        <v>180</v>
      </c>
      <c r="AN21" s="107"/>
      <c r="AO21" s="107">
        <v>60</v>
      </c>
      <c r="AP21" s="107"/>
      <c r="AQ21" s="114" t="s">
        <v>286</v>
      </c>
      <c r="AR21" s="115"/>
      <c r="AT21" s="88"/>
      <c r="AU21" s="70"/>
      <c r="AV21" s="70"/>
      <c r="AW21" s="1"/>
      <c r="AX21" s="1"/>
      <c r="AY21" s="70"/>
      <c r="AZ21" s="70"/>
      <c r="BA21" s="70"/>
      <c r="BB21" s="70"/>
      <c r="BC21" s="70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2"/>
      <c r="BV21" s="46"/>
      <c r="BZ21" s="1"/>
      <c r="CA21" s="1"/>
      <c r="CB21" s="1"/>
      <c r="CC21" s="1"/>
      <c r="CG21" s="1"/>
      <c r="CH21" s="1"/>
      <c r="CI21" s="1"/>
      <c r="CJ21" s="1"/>
    </row>
    <row r="22" spans="1:88" ht="13.5" customHeight="1">
      <c r="A22" s="581" t="s">
        <v>305</v>
      </c>
      <c r="B22" s="582"/>
      <c r="C22" s="582"/>
      <c r="D22" s="585"/>
      <c r="E22" s="586"/>
      <c r="F22" s="321"/>
      <c r="G22" s="322"/>
      <c r="H22" s="322"/>
      <c r="I22" s="322"/>
      <c r="J22" s="329"/>
      <c r="K22" s="330"/>
      <c r="L22" s="590" t="s">
        <v>307</v>
      </c>
      <c r="M22" s="591"/>
      <c r="N22" s="591"/>
      <c r="O22" s="592"/>
      <c r="P22" s="596"/>
      <c r="Q22" s="597"/>
      <c r="R22" s="596"/>
      <c r="S22" s="598"/>
      <c r="T22" s="601"/>
      <c r="U22" s="326"/>
      <c r="V22" s="325"/>
      <c r="W22" s="326"/>
      <c r="X22" s="325"/>
      <c r="Y22" s="326"/>
      <c r="Z22" s="397"/>
      <c r="AA22" s="326"/>
      <c r="AB22" s="352"/>
      <c r="AC22" s="352"/>
      <c r="AD22" s="352"/>
      <c r="AE22" s="399"/>
      <c r="AF22" s="352"/>
      <c r="AG22" s="352"/>
      <c r="AH22" s="352"/>
      <c r="AI22" s="399"/>
      <c r="AJ22" s="352"/>
      <c r="AK22" s="353"/>
      <c r="AL22" s="2"/>
      <c r="AM22" s="106">
        <v>210</v>
      </c>
      <c r="AN22" s="107"/>
      <c r="AO22" s="107">
        <v>70</v>
      </c>
      <c r="AP22" s="107"/>
      <c r="AQ22" s="114" t="s">
        <v>287</v>
      </c>
      <c r="AR22" s="115"/>
      <c r="AT22" s="95"/>
      <c r="AU22" s="71"/>
      <c r="AV22" s="7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40"/>
      <c r="BJ22" s="40"/>
      <c r="BK22" s="21"/>
      <c r="BL22" s="21"/>
      <c r="BM22" s="21"/>
      <c r="BN22" s="1"/>
      <c r="BO22" s="1"/>
      <c r="BP22" s="1"/>
      <c r="BQ22" s="1"/>
      <c r="BR22" s="1"/>
      <c r="BS22" s="1"/>
      <c r="BT22" s="71"/>
      <c r="BU22" s="89"/>
      <c r="BV22" s="81"/>
      <c r="BZ22" s="1"/>
      <c r="CA22" s="1"/>
      <c r="CB22" s="444"/>
      <c r="CC22" s="444"/>
      <c r="CD22" s="444"/>
      <c r="CE22" s="444"/>
      <c r="CF22" s="444"/>
      <c r="CG22" s="444"/>
      <c r="CH22" s="444"/>
      <c r="CI22" s="444"/>
      <c r="CJ22" s="1"/>
    </row>
    <row r="23" spans="1:88" ht="14.25" customHeight="1" thickBot="1">
      <c r="A23" s="583"/>
      <c r="B23" s="584"/>
      <c r="C23" s="584"/>
      <c r="D23" s="587"/>
      <c r="E23" s="588"/>
      <c r="F23" s="323"/>
      <c r="G23" s="324"/>
      <c r="H23" s="324"/>
      <c r="I23" s="324"/>
      <c r="J23" s="331"/>
      <c r="K23" s="332"/>
      <c r="L23" s="593"/>
      <c r="M23" s="594"/>
      <c r="N23" s="594"/>
      <c r="O23" s="595"/>
      <c r="P23" s="398"/>
      <c r="Q23" s="328"/>
      <c r="R23" s="398"/>
      <c r="S23" s="327"/>
      <c r="T23" s="602"/>
      <c r="U23" s="328"/>
      <c r="V23" s="327"/>
      <c r="W23" s="328"/>
      <c r="X23" s="327"/>
      <c r="Y23" s="328"/>
      <c r="Z23" s="398"/>
      <c r="AA23" s="328"/>
      <c r="AB23" s="354"/>
      <c r="AC23" s="354"/>
      <c r="AD23" s="354"/>
      <c r="AE23" s="400"/>
      <c r="AF23" s="354"/>
      <c r="AG23" s="354"/>
      <c r="AH23" s="354"/>
      <c r="AI23" s="400"/>
      <c r="AJ23" s="354"/>
      <c r="AK23" s="355"/>
      <c r="AL23" s="2"/>
      <c r="AM23" s="106">
        <v>240</v>
      </c>
      <c r="AN23" s="107"/>
      <c r="AO23" s="107">
        <v>80</v>
      </c>
      <c r="AP23" s="107"/>
      <c r="AQ23" s="114" t="s">
        <v>288</v>
      </c>
      <c r="AR23" s="115"/>
      <c r="AT23" s="95"/>
      <c r="AU23" s="71"/>
      <c r="AV23" s="7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40"/>
      <c r="BJ23" s="40"/>
      <c r="BK23" s="21"/>
      <c r="BL23" s="21"/>
      <c r="BM23" s="21"/>
      <c r="BN23" s="21"/>
      <c r="BO23" s="21"/>
      <c r="BP23" s="21"/>
      <c r="BQ23" s="21"/>
      <c r="BR23" s="21"/>
      <c r="BS23" s="21"/>
      <c r="BT23" s="71"/>
      <c r="BU23" s="89"/>
      <c r="BV23" s="8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</row>
    <row r="24" spans="1:88" ht="14.25" customHeight="1" thickBot="1">
      <c r="A24" s="249" t="s">
        <v>14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1"/>
      <c r="AB24" s="246" t="s">
        <v>74</v>
      </c>
      <c r="AC24" s="247"/>
      <c r="AD24" s="247"/>
      <c r="AE24" s="247"/>
      <c r="AF24" s="247"/>
      <c r="AG24" s="247"/>
      <c r="AH24" s="247"/>
      <c r="AI24" s="247"/>
      <c r="AJ24" s="247"/>
      <c r="AK24" s="248"/>
      <c r="AL24" s="2"/>
      <c r="AM24" s="106">
        <v>270</v>
      </c>
      <c r="AN24" s="107"/>
      <c r="AO24" s="107">
        <v>90</v>
      </c>
      <c r="AP24" s="107"/>
      <c r="AQ24" s="114" t="s">
        <v>289</v>
      </c>
      <c r="AR24" s="115"/>
      <c r="AT24" s="9"/>
      <c r="AU24" s="5"/>
      <c r="AV24" s="5"/>
      <c r="AW24" s="1"/>
      <c r="AX24" s="1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41"/>
      <c r="BJ24" s="41"/>
      <c r="BK24" s="78"/>
      <c r="BL24" s="78"/>
      <c r="BM24" s="78"/>
      <c r="BN24" s="78"/>
      <c r="BO24" s="78"/>
      <c r="BP24" s="78"/>
      <c r="BQ24" s="78"/>
      <c r="BR24" s="21"/>
      <c r="BS24" s="21"/>
      <c r="BT24" s="71"/>
      <c r="BU24" s="89"/>
      <c r="BV24" s="8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</row>
    <row r="25" spans="1:88">
      <c r="A25" s="320"/>
      <c r="B25" s="319"/>
      <c r="C25" s="319" t="s">
        <v>13</v>
      </c>
      <c r="D25" s="319"/>
      <c r="E25" s="319"/>
      <c r="F25" s="319"/>
      <c r="G25" s="319"/>
      <c r="H25" s="412">
        <f>+IF(H11=0,IF(F11=0,D11,F11),H11)</f>
        <v>0</v>
      </c>
      <c r="I25" s="413"/>
      <c r="J25" s="320"/>
      <c r="K25" s="319"/>
      <c r="L25" s="319" t="s">
        <v>92</v>
      </c>
      <c r="M25" s="319"/>
      <c r="N25" s="319"/>
      <c r="O25" s="319"/>
      <c r="P25" s="319"/>
      <c r="Q25" s="412">
        <f>IF(H15=0,IF(F15=0,D15,F15),H15)</f>
        <v>0</v>
      </c>
      <c r="R25" s="413"/>
      <c r="S25" s="489"/>
      <c r="T25" s="285"/>
      <c r="U25" s="285" t="s">
        <v>93</v>
      </c>
      <c r="V25" s="285"/>
      <c r="W25" s="285"/>
      <c r="X25" s="285"/>
      <c r="Y25" s="285"/>
      <c r="Z25" s="284">
        <f>IF(H17=0,IF(F17=0,D17,F17),H17)</f>
        <v>0</v>
      </c>
      <c r="AA25" s="284"/>
      <c r="AB25" s="266" t="s">
        <v>16</v>
      </c>
      <c r="AC25" s="214"/>
      <c r="AD25" s="214"/>
      <c r="AE25" s="214"/>
      <c r="AF25" s="214"/>
      <c r="AG25" s="214"/>
      <c r="AH25" s="214"/>
      <c r="AI25" s="214"/>
      <c r="AJ25" s="214" t="s">
        <v>75</v>
      </c>
      <c r="AK25" s="265"/>
      <c r="AL25" s="2"/>
      <c r="AM25" s="106">
        <v>300</v>
      </c>
      <c r="AN25" s="107"/>
      <c r="AO25" s="107">
        <v>100</v>
      </c>
      <c r="AP25" s="107"/>
      <c r="AQ25" s="114" t="s">
        <v>290</v>
      </c>
      <c r="AR25" s="115"/>
      <c r="AT25" s="9"/>
      <c r="AU25" s="5"/>
      <c r="AV25" s="5"/>
      <c r="AW25" s="1"/>
      <c r="AX25" s="1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21"/>
      <c r="BS25" s="21"/>
      <c r="BT25" s="71"/>
      <c r="BU25" s="89"/>
      <c r="BV25" s="8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</row>
    <row r="26" spans="1:88">
      <c r="A26" s="369" t="s">
        <v>16</v>
      </c>
      <c r="B26" s="228"/>
      <c r="C26" s="228"/>
      <c r="D26" s="228"/>
      <c r="E26" s="228"/>
      <c r="F26" s="300" t="s">
        <v>88</v>
      </c>
      <c r="G26" s="282"/>
      <c r="H26" s="282" t="s">
        <v>87</v>
      </c>
      <c r="I26" s="490"/>
      <c r="J26" s="369" t="s">
        <v>16</v>
      </c>
      <c r="K26" s="228"/>
      <c r="L26" s="228"/>
      <c r="M26" s="228"/>
      <c r="N26" s="228"/>
      <c r="O26" s="300" t="s">
        <v>88</v>
      </c>
      <c r="P26" s="282"/>
      <c r="Q26" s="282" t="s">
        <v>87</v>
      </c>
      <c r="R26" s="490"/>
      <c r="S26" s="228" t="s">
        <v>16</v>
      </c>
      <c r="T26" s="228"/>
      <c r="U26" s="228"/>
      <c r="V26" s="228"/>
      <c r="W26" s="228"/>
      <c r="X26" s="300" t="s">
        <v>88</v>
      </c>
      <c r="Y26" s="282"/>
      <c r="Z26" s="282" t="s">
        <v>87</v>
      </c>
      <c r="AA26" s="283"/>
      <c r="AB26" s="267"/>
      <c r="AC26" s="268"/>
      <c r="AD26" s="268"/>
      <c r="AE26" s="268"/>
      <c r="AF26" s="268"/>
      <c r="AG26" s="268"/>
      <c r="AH26" s="268"/>
      <c r="AI26" s="268"/>
      <c r="AJ26" s="269"/>
      <c r="AK26" s="270"/>
      <c r="AL26" s="2"/>
      <c r="AM26" s="106">
        <v>330</v>
      </c>
      <c r="AN26" s="107"/>
      <c r="AO26" s="107">
        <v>120</v>
      </c>
      <c r="AP26" s="107"/>
      <c r="AQ26" s="114" t="s">
        <v>291</v>
      </c>
      <c r="AR26" s="115"/>
      <c r="AT26" s="9"/>
      <c r="AU26" s="5"/>
      <c r="AV26" s="5"/>
      <c r="AW26" s="1"/>
      <c r="AX26" s="1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21"/>
      <c r="BS26" s="21"/>
      <c r="BT26" s="71"/>
      <c r="BU26" s="89"/>
      <c r="BV26" s="8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</row>
    <row r="27" spans="1:88">
      <c r="A27" s="409" t="s">
        <v>15</v>
      </c>
      <c r="B27" s="410"/>
      <c r="C27" s="410"/>
      <c r="D27" s="410"/>
      <c r="E27" s="410"/>
      <c r="F27" s="301"/>
      <c r="G27" s="259"/>
      <c r="H27" s="259">
        <f t="shared" ref="H27:H50" si="0">IF(F27=0,0,F27+$H$25)</f>
        <v>0</v>
      </c>
      <c r="I27" s="304"/>
      <c r="J27" s="275" t="s">
        <v>40</v>
      </c>
      <c r="K27" s="276"/>
      <c r="L27" s="276"/>
      <c r="M27" s="276"/>
      <c r="N27" s="276"/>
      <c r="O27" s="301"/>
      <c r="P27" s="259"/>
      <c r="Q27" s="259">
        <f t="shared" ref="Q27:Q47" si="1">IF(O27=0,0,O27+$Q$25)</f>
        <v>0</v>
      </c>
      <c r="R27" s="304"/>
      <c r="S27" s="275" t="s">
        <v>60</v>
      </c>
      <c r="T27" s="276"/>
      <c r="U27" s="276"/>
      <c r="V27" s="276"/>
      <c r="W27" s="276"/>
      <c r="X27" s="301"/>
      <c r="Y27" s="259"/>
      <c r="Z27" s="259">
        <f t="shared" ref="Z27:Z34" si="2">IF(X27=0,0,X27+$Z$25)</f>
        <v>0</v>
      </c>
      <c r="AA27" s="260"/>
      <c r="AB27" s="242"/>
      <c r="AC27" s="243"/>
      <c r="AD27" s="243"/>
      <c r="AE27" s="243"/>
      <c r="AF27" s="243"/>
      <c r="AG27" s="243"/>
      <c r="AH27" s="243"/>
      <c r="AI27" s="243"/>
      <c r="AJ27" s="244"/>
      <c r="AK27" s="245"/>
      <c r="AL27" s="2"/>
      <c r="AM27" s="106">
        <v>360</v>
      </c>
      <c r="AN27" s="107"/>
      <c r="AO27" s="107">
        <v>140</v>
      </c>
      <c r="AP27" s="107"/>
      <c r="AQ27" s="114" t="s">
        <v>292</v>
      </c>
      <c r="AR27" s="115"/>
      <c r="AT27" s="9"/>
      <c r="AU27" s="5"/>
      <c r="AV27" s="5"/>
      <c r="AW27" s="1"/>
      <c r="AX27" s="1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21"/>
      <c r="BS27" s="21"/>
      <c r="BT27" s="71"/>
      <c r="BU27" s="89"/>
      <c r="BV27" s="81"/>
    </row>
    <row r="28" spans="1:88">
      <c r="A28" s="262"/>
      <c r="B28" s="261" t="s">
        <v>17</v>
      </c>
      <c r="C28" s="261"/>
      <c r="D28" s="261"/>
      <c r="E28" s="261"/>
      <c r="F28" s="258"/>
      <c r="G28" s="256"/>
      <c r="H28" s="256">
        <f t="shared" si="0"/>
        <v>0</v>
      </c>
      <c r="I28" s="274"/>
      <c r="J28" s="486"/>
      <c r="K28" s="261" t="s">
        <v>41</v>
      </c>
      <c r="L28" s="261"/>
      <c r="M28" s="261"/>
      <c r="N28" s="261"/>
      <c r="O28" s="258"/>
      <c r="P28" s="256"/>
      <c r="Q28" s="256">
        <f t="shared" si="1"/>
        <v>0</v>
      </c>
      <c r="R28" s="274"/>
      <c r="S28" s="262"/>
      <c r="T28" s="261" t="s">
        <v>61</v>
      </c>
      <c r="U28" s="261"/>
      <c r="V28" s="261"/>
      <c r="W28" s="261"/>
      <c r="X28" s="258"/>
      <c r="Y28" s="256"/>
      <c r="Z28" s="256">
        <f t="shared" si="2"/>
        <v>0</v>
      </c>
      <c r="AA28" s="257"/>
      <c r="AB28" s="242"/>
      <c r="AC28" s="243"/>
      <c r="AD28" s="243"/>
      <c r="AE28" s="243"/>
      <c r="AF28" s="243"/>
      <c r="AG28" s="243"/>
      <c r="AH28" s="243"/>
      <c r="AI28" s="243"/>
      <c r="AJ28" s="244"/>
      <c r="AK28" s="245"/>
      <c r="AL28" s="2"/>
      <c r="AM28" s="106">
        <v>390</v>
      </c>
      <c r="AN28" s="107"/>
      <c r="AO28" s="107">
        <v>160</v>
      </c>
      <c r="AP28" s="107"/>
      <c r="AQ28" s="114" t="s">
        <v>293</v>
      </c>
      <c r="AR28" s="115"/>
      <c r="AT28" s="90"/>
      <c r="AU28" s="38"/>
      <c r="AV28" s="38"/>
      <c r="AW28" s="1"/>
      <c r="AX28" s="1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41"/>
      <c r="BJ28" s="41"/>
      <c r="BK28" s="78"/>
      <c r="BL28" s="78"/>
      <c r="BM28" s="78"/>
      <c r="BN28" s="78"/>
      <c r="BO28" s="78"/>
      <c r="BP28" s="78"/>
      <c r="BQ28" s="78"/>
      <c r="BR28" s="21"/>
      <c r="BS28" s="21"/>
      <c r="BT28" s="71"/>
      <c r="BU28" s="89"/>
      <c r="BV28" s="81"/>
    </row>
    <row r="29" spans="1:88">
      <c r="A29" s="263"/>
      <c r="B29" s="261" t="s">
        <v>18</v>
      </c>
      <c r="C29" s="261"/>
      <c r="D29" s="261"/>
      <c r="E29" s="261"/>
      <c r="F29" s="258"/>
      <c r="G29" s="256"/>
      <c r="H29" s="256">
        <f t="shared" si="0"/>
        <v>0</v>
      </c>
      <c r="I29" s="274"/>
      <c r="J29" s="487"/>
      <c r="K29" s="411" t="s">
        <v>42</v>
      </c>
      <c r="L29" s="411"/>
      <c r="M29" s="411"/>
      <c r="N29" s="411"/>
      <c r="O29" s="271"/>
      <c r="P29" s="272"/>
      <c r="Q29" s="272">
        <f t="shared" si="1"/>
        <v>0</v>
      </c>
      <c r="R29" s="303"/>
      <c r="S29" s="263"/>
      <c r="T29" s="261" t="s">
        <v>62</v>
      </c>
      <c r="U29" s="261"/>
      <c r="V29" s="261"/>
      <c r="W29" s="261"/>
      <c r="X29" s="258"/>
      <c r="Y29" s="256"/>
      <c r="Z29" s="256">
        <f t="shared" si="2"/>
        <v>0</v>
      </c>
      <c r="AA29" s="257"/>
      <c r="AB29" s="242"/>
      <c r="AC29" s="243"/>
      <c r="AD29" s="243"/>
      <c r="AE29" s="243"/>
      <c r="AF29" s="243"/>
      <c r="AG29" s="243"/>
      <c r="AH29" s="243"/>
      <c r="AI29" s="243"/>
      <c r="AJ29" s="244"/>
      <c r="AK29" s="245"/>
      <c r="AL29" s="2"/>
      <c r="AM29" s="106">
        <v>420</v>
      </c>
      <c r="AN29" s="107"/>
      <c r="AO29" s="107">
        <v>180</v>
      </c>
      <c r="AP29" s="107"/>
      <c r="AQ29" s="114" t="s">
        <v>294</v>
      </c>
      <c r="AR29" s="115"/>
      <c r="AT29" s="90"/>
      <c r="AU29" s="38"/>
      <c r="AV29" s="38"/>
      <c r="AW29" s="1"/>
      <c r="AX29" s="1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41"/>
      <c r="BJ29" s="41"/>
      <c r="BK29" s="78"/>
      <c r="BL29" s="78"/>
      <c r="BM29" s="78"/>
      <c r="BN29" s="78"/>
      <c r="BO29" s="78"/>
      <c r="BP29" s="78"/>
      <c r="BQ29" s="78"/>
      <c r="BR29" s="21"/>
      <c r="BS29" s="21"/>
      <c r="BT29" s="71"/>
      <c r="BU29" s="89"/>
      <c r="BV29" s="81"/>
    </row>
    <row r="30" spans="1:88" ht="14.25" thickBot="1">
      <c r="A30" s="264"/>
      <c r="B30" s="411" t="s">
        <v>19</v>
      </c>
      <c r="C30" s="411"/>
      <c r="D30" s="411"/>
      <c r="E30" s="411"/>
      <c r="F30" s="485"/>
      <c r="G30" s="103"/>
      <c r="H30" s="272">
        <f t="shared" si="0"/>
        <v>0</v>
      </c>
      <c r="I30" s="303"/>
      <c r="J30" s="275" t="s">
        <v>43</v>
      </c>
      <c r="K30" s="276"/>
      <c r="L30" s="276"/>
      <c r="M30" s="276"/>
      <c r="N30" s="276"/>
      <c r="O30" s="301"/>
      <c r="P30" s="259"/>
      <c r="Q30" s="259">
        <f t="shared" si="1"/>
        <v>0</v>
      </c>
      <c r="R30" s="304"/>
      <c r="S30" s="264"/>
      <c r="T30" s="401" t="s">
        <v>63</v>
      </c>
      <c r="U30" s="401"/>
      <c r="V30" s="401"/>
      <c r="W30" s="401"/>
      <c r="X30" s="271"/>
      <c r="Y30" s="272"/>
      <c r="Z30" s="103">
        <f t="shared" si="2"/>
        <v>0</v>
      </c>
      <c r="AA30" s="396"/>
      <c r="AB30" s="242"/>
      <c r="AC30" s="243"/>
      <c r="AD30" s="243"/>
      <c r="AE30" s="243"/>
      <c r="AF30" s="243"/>
      <c r="AG30" s="243"/>
      <c r="AH30" s="243"/>
      <c r="AI30" s="243"/>
      <c r="AJ30" s="244"/>
      <c r="AK30" s="245"/>
      <c r="AL30" s="2"/>
      <c r="AM30" s="108">
        <v>450</v>
      </c>
      <c r="AN30" s="109"/>
      <c r="AO30" s="109">
        <v>200</v>
      </c>
      <c r="AP30" s="109"/>
      <c r="AQ30" s="116" t="s">
        <v>295</v>
      </c>
      <c r="AR30" s="117"/>
      <c r="AT30" s="13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91"/>
      <c r="BJ30" s="91"/>
      <c r="BK30" s="92"/>
      <c r="BL30" s="92"/>
      <c r="BM30" s="92"/>
      <c r="BN30" s="92"/>
      <c r="BO30" s="92"/>
      <c r="BP30" s="92"/>
      <c r="BQ30" s="92"/>
      <c r="BR30" s="92"/>
      <c r="BS30" s="92"/>
      <c r="BT30" s="93"/>
      <c r="BU30" s="94"/>
      <c r="BV30" s="81"/>
    </row>
    <row r="31" spans="1:88" ht="15" thickTop="1" thickBot="1">
      <c r="A31" s="409" t="s">
        <v>20</v>
      </c>
      <c r="B31" s="410"/>
      <c r="C31" s="410"/>
      <c r="D31" s="410"/>
      <c r="E31" s="410"/>
      <c r="F31" s="301"/>
      <c r="G31" s="259"/>
      <c r="H31" s="259">
        <f t="shared" si="0"/>
        <v>0</v>
      </c>
      <c r="I31" s="304"/>
      <c r="J31" s="262"/>
      <c r="K31" s="261" t="s">
        <v>44</v>
      </c>
      <c r="L31" s="261"/>
      <c r="M31" s="261"/>
      <c r="N31" s="261"/>
      <c r="O31" s="280"/>
      <c r="P31" s="281"/>
      <c r="Q31" s="256">
        <f t="shared" si="1"/>
        <v>0</v>
      </c>
      <c r="R31" s="274"/>
      <c r="S31" s="275" t="s">
        <v>64</v>
      </c>
      <c r="T31" s="276"/>
      <c r="U31" s="276"/>
      <c r="V31" s="276"/>
      <c r="W31" s="276"/>
      <c r="X31" s="301"/>
      <c r="Y31" s="259"/>
      <c r="Z31" s="259">
        <f t="shared" si="2"/>
        <v>0</v>
      </c>
      <c r="AA31" s="304"/>
      <c r="AB31" s="242"/>
      <c r="AC31" s="243"/>
      <c r="AD31" s="243"/>
      <c r="AE31" s="243"/>
      <c r="AF31" s="243"/>
      <c r="AG31" s="243"/>
      <c r="AH31" s="243"/>
      <c r="AI31" s="243"/>
      <c r="AJ31" s="244"/>
      <c r="AK31" s="245"/>
      <c r="AL31" s="98"/>
      <c r="BI31" s="72"/>
      <c r="BJ31" s="72"/>
      <c r="BK31" s="73"/>
      <c r="BL31" s="73"/>
      <c r="BM31" s="73"/>
      <c r="BN31" s="73"/>
      <c r="BO31" s="73"/>
      <c r="BP31" s="73"/>
      <c r="BQ31" s="73"/>
      <c r="BR31" s="73"/>
      <c r="BS31" s="73"/>
      <c r="BT31" s="74"/>
      <c r="BU31" s="74"/>
      <c r="BV31" s="82"/>
    </row>
    <row r="32" spans="1:88">
      <c r="A32" s="262"/>
      <c r="B32" s="261" t="s">
        <v>21</v>
      </c>
      <c r="C32" s="261"/>
      <c r="D32" s="261"/>
      <c r="E32" s="261"/>
      <c r="F32" s="258"/>
      <c r="G32" s="256"/>
      <c r="H32" s="256">
        <f t="shared" si="0"/>
        <v>0</v>
      </c>
      <c r="I32" s="274"/>
      <c r="J32" s="263"/>
      <c r="K32" s="261" t="s">
        <v>45</v>
      </c>
      <c r="L32" s="261"/>
      <c r="M32" s="261"/>
      <c r="N32" s="261"/>
      <c r="O32" s="258"/>
      <c r="P32" s="256"/>
      <c r="Q32" s="256">
        <f t="shared" si="1"/>
        <v>0</v>
      </c>
      <c r="R32" s="274"/>
      <c r="S32" s="262"/>
      <c r="T32" s="261" t="s">
        <v>65</v>
      </c>
      <c r="U32" s="261"/>
      <c r="V32" s="261"/>
      <c r="W32" s="261"/>
      <c r="X32" s="258"/>
      <c r="Y32" s="256"/>
      <c r="Z32" s="256">
        <f t="shared" si="2"/>
        <v>0</v>
      </c>
      <c r="AA32" s="274"/>
      <c r="AB32" s="242"/>
      <c r="AC32" s="243"/>
      <c r="AD32" s="243"/>
      <c r="AE32" s="243"/>
      <c r="AF32" s="243"/>
      <c r="AG32" s="243"/>
      <c r="AH32" s="243"/>
      <c r="AI32" s="243"/>
      <c r="AJ32" s="244"/>
      <c r="AK32" s="245"/>
      <c r="AL32" s="221" t="s">
        <v>20</v>
      </c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3"/>
    </row>
    <row r="33" spans="1:74" ht="14.25" thickBot="1">
      <c r="A33" s="263"/>
      <c r="B33" s="261" t="s">
        <v>30</v>
      </c>
      <c r="C33" s="261"/>
      <c r="D33" s="261"/>
      <c r="E33" s="261"/>
      <c r="F33" s="258"/>
      <c r="G33" s="256"/>
      <c r="H33" s="256">
        <f t="shared" si="0"/>
        <v>0</v>
      </c>
      <c r="I33" s="274"/>
      <c r="J33" s="264"/>
      <c r="K33" s="411" t="s">
        <v>46</v>
      </c>
      <c r="L33" s="411"/>
      <c r="M33" s="411"/>
      <c r="N33" s="411"/>
      <c r="O33" s="271"/>
      <c r="P33" s="272"/>
      <c r="Q33" s="103">
        <f t="shared" si="1"/>
        <v>0</v>
      </c>
      <c r="R33" s="104"/>
      <c r="S33" s="263"/>
      <c r="T33" s="261" t="s">
        <v>66</v>
      </c>
      <c r="U33" s="261"/>
      <c r="V33" s="261"/>
      <c r="W33" s="261"/>
      <c r="X33" s="258"/>
      <c r="Y33" s="256"/>
      <c r="Z33" s="256">
        <f t="shared" si="2"/>
        <v>0</v>
      </c>
      <c r="AA33" s="274"/>
      <c r="AB33" s="242"/>
      <c r="AC33" s="243"/>
      <c r="AD33" s="243"/>
      <c r="AE33" s="243"/>
      <c r="AF33" s="243"/>
      <c r="AG33" s="243"/>
      <c r="AH33" s="243"/>
      <c r="AI33" s="243"/>
      <c r="AJ33" s="244"/>
      <c r="AK33" s="245"/>
      <c r="AL33" s="224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5"/>
      <c r="BT33" s="225"/>
      <c r="BU33" s="225"/>
      <c r="BV33" s="226"/>
    </row>
    <row r="34" spans="1:74" ht="14.25" customHeight="1" thickBot="1">
      <c r="A34" s="264"/>
      <c r="B34" s="411" t="s">
        <v>22</v>
      </c>
      <c r="C34" s="411"/>
      <c r="D34" s="411"/>
      <c r="E34" s="411"/>
      <c r="F34" s="485"/>
      <c r="G34" s="103"/>
      <c r="H34" s="103">
        <f t="shared" si="0"/>
        <v>0</v>
      </c>
      <c r="I34" s="104"/>
      <c r="J34" s="275" t="s">
        <v>47</v>
      </c>
      <c r="K34" s="276"/>
      <c r="L34" s="276"/>
      <c r="M34" s="276"/>
      <c r="N34" s="276"/>
      <c r="O34" s="301"/>
      <c r="P34" s="259"/>
      <c r="Q34" s="281">
        <f t="shared" si="1"/>
        <v>0</v>
      </c>
      <c r="R34" s="302"/>
      <c r="S34" s="277"/>
      <c r="T34" s="389" t="s">
        <v>67</v>
      </c>
      <c r="U34" s="389"/>
      <c r="V34" s="389"/>
      <c r="W34" s="389"/>
      <c r="X34" s="390"/>
      <c r="Y34" s="278"/>
      <c r="Z34" s="278">
        <f t="shared" si="2"/>
        <v>0</v>
      </c>
      <c r="AA34" s="279"/>
      <c r="AB34" s="242"/>
      <c r="AC34" s="243"/>
      <c r="AD34" s="243"/>
      <c r="AE34" s="243"/>
      <c r="AF34" s="243"/>
      <c r="AG34" s="243"/>
      <c r="AH34" s="243"/>
      <c r="AI34" s="243"/>
      <c r="AJ34" s="244"/>
      <c r="AK34" s="245"/>
      <c r="AL34" s="479" t="s">
        <v>16</v>
      </c>
      <c r="AM34" s="480"/>
      <c r="AN34" s="480"/>
      <c r="AO34" s="480"/>
      <c r="AP34" s="480"/>
      <c r="AQ34" s="480"/>
      <c r="AR34" s="481"/>
      <c r="AS34" s="435" t="s">
        <v>111</v>
      </c>
      <c r="AT34" s="435"/>
      <c r="AU34" s="435" t="s">
        <v>71</v>
      </c>
      <c r="AV34" s="435"/>
      <c r="AW34" s="435"/>
      <c r="AX34" s="435" t="s">
        <v>116</v>
      </c>
      <c r="AY34" s="435"/>
      <c r="AZ34" s="435" t="s">
        <v>110</v>
      </c>
      <c r="BA34" s="435"/>
      <c r="BB34" s="478" t="s">
        <v>109</v>
      </c>
      <c r="BC34" s="435"/>
      <c r="BD34" s="435" t="s">
        <v>104</v>
      </c>
      <c r="BE34" s="435"/>
      <c r="BF34" s="435" t="s">
        <v>70</v>
      </c>
      <c r="BG34" s="435"/>
      <c r="BH34" s="435"/>
      <c r="BI34" s="435"/>
      <c r="BJ34" s="435"/>
      <c r="BK34" s="435"/>
      <c r="BL34" s="435"/>
      <c r="BM34" s="435"/>
      <c r="BN34" s="209" t="s">
        <v>100</v>
      </c>
      <c r="BO34" s="210"/>
      <c r="BP34" s="210"/>
      <c r="BQ34" s="210"/>
      <c r="BR34" s="211"/>
      <c r="BS34" s="435" t="s">
        <v>73</v>
      </c>
      <c r="BT34" s="435"/>
      <c r="BU34" s="435" t="s">
        <v>114</v>
      </c>
      <c r="BV34" s="436"/>
    </row>
    <row r="35" spans="1:74">
      <c r="A35" s="409" t="s">
        <v>23</v>
      </c>
      <c r="B35" s="410"/>
      <c r="C35" s="410"/>
      <c r="D35" s="410"/>
      <c r="E35" s="410"/>
      <c r="F35" s="301"/>
      <c r="G35" s="259"/>
      <c r="H35" s="281">
        <f t="shared" si="0"/>
        <v>0</v>
      </c>
      <c r="I35" s="302"/>
      <c r="J35" s="262"/>
      <c r="K35" s="261" t="s">
        <v>48</v>
      </c>
      <c r="L35" s="261"/>
      <c r="M35" s="261"/>
      <c r="N35" s="261"/>
      <c r="O35" s="280"/>
      <c r="P35" s="281"/>
      <c r="Q35" s="256">
        <f t="shared" si="1"/>
        <v>0</v>
      </c>
      <c r="R35" s="274"/>
      <c r="AB35" s="242"/>
      <c r="AC35" s="243"/>
      <c r="AD35" s="243"/>
      <c r="AE35" s="243"/>
      <c r="AF35" s="243"/>
      <c r="AG35" s="243"/>
      <c r="AH35" s="243"/>
      <c r="AI35" s="243"/>
      <c r="AJ35" s="244"/>
      <c r="AK35" s="245"/>
      <c r="AL35" s="369"/>
      <c r="AM35" s="228"/>
      <c r="AN35" s="228"/>
      <c r="AO35" s="228"/>
      <c r="AP35" s="228"/>
      <c r="AQ35" s="228"/>
      <c r="AR35" s="229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 t="s">
        <v>105</v>
      </c>
      <c r="BG35" s="103"/>
      <c r="BH35" s="103" t="s">
        <v>106</v>
      </c>
      <c r="BI35" s="103"/>
      <c r="BJ35" s="103" t="s">
        <v>107</v>
      </c>
      <c r="BK35" s="103"/>
      <c r="BL35" s="103" t="s">
        <v>108</v>
      </c>
      <c r="BM35" s="103"/>
      <c r="BN35" s="212" t="s">
        <v>264</v>
      </c>
      <c r="BO35" s="212"/>
      <c r="BP35" s="212"/>
      <c r="BQ35" s="213" t="s">
        <v>82</v>
      </c>
      <c r="BR35" s="214"/>
      <c r="BS35" s="103"/>
      <c r="BT35" s="103"/>
      <c r="BU35" s="103"/>
      <c r="BV35" s="104"/>
    </row>
    <row r="36" spans="1:74">
      <c r="A36" s="262"/>
      <c r="B36" s="261" t="s">
        <v>24</v>
      </c>
      <c r="C36" s="261"/>
      <c r="D36" s="261"/>
      <c r="E36" s="261"/>
      <c r="F36" s="258"/>
      <c r="G36" s="256"/>
      <c r="H36" s="256">
        <f t="shared" si="0"/>
        <v>0</v>
      </c>
      <c r="I36" s="274"/>
      <c r="J36" s="263"/>
      <c r="K36" s="488" t="s">
        <v>49</v>
      </c>
      <c r="L36" s="488"/>
      <c r="M36" s="488"/>
      <c r="N36" s="488"/>
      <c r="O36" s="258"/>
      <c r="P36" s="256"/>
      <c r="Q36" s="256">
        <f t="shared" si="1"/>
        <v>0</v>
      </c>
      <c r="R36" s="274"/>
      <c r="AB36" s="242"/>
      <c r="AC36" s="243"/>
      <c r="AD36" s="243"/>
      <c r="AE36" s="243"/>
      <c r="AF36" s="243"/>
      <c r="AG36" s="243"/>
      <c r="AH36" s="243"/>
      <c r="AI36" s="243"/>
      <c r="AJ36" s="244"/>
      <c r="AK36" s="245"/>
      <c r="AL36" s="482"/>
      <c r="AM36" s="483"/>
      <c r="AN36" s="483"/>
      <c r="AO36" s="483"/>
      <c r="AP36" s="483"/>
      <c r="AQ36" s="483"/>
      <c r="AR36" s="484"/>
      <c r="AS36" s="477" t="str">
        <f>IF(AL36="","",VLOOKUP(AL36,車両!$AD$4:$AO$13,2,FALSE))</f>
        <v/>
      </c>
      <c r="AT36" s="477"/>
      <c r="AU36" s="477" t="str">
        <f>IF(AL36="","",VLOOKUP(AL36,車両!$AD$4:$AO$13,3,FALSE))</f>
        <v/>
      </c>
      <c r="AV36" s="477"/>
      <c r="AW36" s="477"/>
      <c r="AX36" s="477" t="str">
        <f>IF(AL36="","",VLOOKUP(AL36,車両!$AD$4:$AO$13,4,FALSE))</f>
        <v/>
      </c>
      <c r="AY36" s="477"/>
      <c r="AZ36" s="477" t="str">
        <f>IF(AL36="","",VLOOKUP(AL36,車両!$AD$4:$AO$13,5,FALSE))</f>
        <v/>
      </c>
      <c r="BA36" s="477"/>
      <c r="BB36" s="477" t="str">
        <f>IF(AL36="","",VLOOKUP(AL36,車両!$AD$4:$AO$13,6,FALSE))</f>
        <v/>
      </c>
      <c r="BC36" s="477"/>
      <c r="BD36" s="477" t="str">
        <f>IF(AL36="","",VLOOKUP(AL36,車両!$AD$4:$AO$13,7,FALSE))</f>
        <v/>
      </c>
      <c r="BE36" s="477"/>
      <c r="BF36" s="440" t="str">
        <f>IF(AL36="","",VLOOKUP(AL36,車両!$AD$4:$AO$13,8,FALSE))</f>
        <v/>
      </c>
      <c r="BG36" s="441"/>
      <c r="BH36" s="440" t="str">
        <f>IF(AL36="","",VLOOKUP(AL36,車両!$AD$4:$AO$13,9,FALSE))</f>
        <v/>
      </c>
      <c r="BI36" s="441"/>
      <c r="BJ36" s="440" t="str">
        <f>IF(AL36="","",VLOOKUP(AL36,車両!$AD$4:$AO$13,10,FALSE))</f>
        <v/>
      </c>
      <c r="BK36" s="441"/>
      <c r="BL36" s="440" t="str">
        <f>IF(AL36="","",VLOOKUP(AL36,車両!$AD$4:$AO$13,11,FALSE))</f>
        <v/>
      </c>
      <c r="BM36" s="441"/>
      <c r="BN36" s="494"/>
      <c r="BO36" s="494"/>
      <c r="BP36" s="494"/>
      <c r="BQ36" s="217"/>
      <c r="BR36" s="217"/>
      <c r="BS36" s="589"/>
      <c r="BT36" s="589"/>
      <c r="BU36" s="437"/>
      <c r="BV36" s="438"/>
    </row>
    <row r="37" spans="1:74">
      <c r="A37" s="263"/>
      <c r="B37" s="261" t="s">
        <v>25</v>
      </c>
      <c r="C37" s="261"/>
      <c r="D37" s="261"/>
      <c r="E37" s="261"/>
      <c r="F37" s="258"/>
      <c r="G37" s="256"/>
      <c r="H37" s="256">
        <f t="shared" si="0"/>
        <v>0</v>
      </c>
      <c r="I37" s="274"/>
      <c r="J37" s="264"/>
      <c r="K37" s="411" t="s">
        <v>50</v>
      </c>
      <c r="L37" s="411"/>
      <c r="M37" s="411"/>
      <c r="N37" s="411"/>
      <c r="O37" s="271"/>
      <c r="P37" s="272"/>
      <c r="Q37" s="272">
        <f t="shared" si="1"/>
        <v>0</v>
      </c>
      <c r="R37" s="303"/>
      <c r="AB37" s="242"/>
      <c r="AC37" s="243"/>
      <c r="AD37" s="243"/>
      <c r="AE37" s="243"/>
      <c r="AF37" s="243"/>
      <c r="AG37" s="243"/>
      <c r="AH37" s="243"/>
      <c r="AI37" s="243"/>
      <c r="AJ37" s="244"/>
      <c r="AK37" s="245"/>
      <c r="AL37" s="203"/>
      <c r="AM37" s="204"/>
      <c r="AN37" s="204"/>
      <c r="AO37" s="204"/>
      <c r="AP37" s="204"/>
      <c r="AQ37" s="204"/>
      <c r="AR37" s="205"/>
      <c r="AS37" s="402" t="str">
        <f>IF(AL37="","",VLOOKUP(AL37,車両!$AD$4:$AO$13,2,FALSE))</f>
        <v/>
      </c>
      <c r="AT37" s="402"/>
      <c r="AU37" s="402" t="str">
        <f>IF(AL37="","",VLOOKUP(AL37,車両!$AD$4:$AO$13,3,FALSE))</f>
        <v/>
      </c>
      <c r="AV37" s="402"/>
      <c r="AW37" s="402"/>
      <c r="AX37" s="402" t="str">
        <f>IF(AL37="","",VLOOKUP(AL37,車両!$AD$4:$AO$13,4,FALSE))</f>
        <v/>
      </c>
      <c r="AY37" s="402"/>
      <c r="AZ37" s="402" t="str">
        <f>IF(AL37="","",VLOOKUP(AL37,車両!$AD$4:$AO$13,5,FALSE))</f>
        <v/>
      </c>
      <c r="BA37" s="402"/>
      <c r="BB37" s="402" t="str">
        <f>IF(AL37="","",VLOOKUP(AL37,車両!$AD$4:$AO$13,6,FALSE))</f>
        <v/>
      </c>
      <c r="BC37" s="402"/>
      <c r="BD37" s="402" t="str">
        <f>IF(AL37="","",VLOOKUP(AL37,車両!$AD$4:$AO$13,7,FALSE))</f>
        <v/>
      </c>
      <c r="BE37" s="402"/>
      <c r="BF37" s="219" t="str">
        <f>IF(AL37="","",VLOOKUP(AL37,車両!$AD$4:$AO$13,8,FALSE))</f>
        <v/>
      </c>
      <c r="BG37" s="220"/>
      <c r="BH37" s="219" t="str">
        <f>IF(AL37="","",VLOOKUP(AL37,車両!$AD$4:$AO$13,9,FALSE))</f>
        <v/>
      </c>
      <c r="BI37" s="220"/>
      <c r="BJ37" s="219" t="str">
        <f>IF(AL37="","",VLOOKUP(AL37,車両!$AD$4:$AO$13,10,FALSE))</f>
        <v/>
      </c>
      <c r="BK37" s="220"/>
      <c r="BL37" s="219" t="str">
        <f>IF(AL37="","",VLOOKUP(AL37,車両!$AD$4:$AO$13,11,FALSE))</f>
        <v/>
      </c>
      <c r="BM37" s="220"/>
      <c r="BN37" s="379"/>
      <c r="BO37" s="379"/>
      <c r="BP37" s="379"/>
      <c r="BQ37" s="189"/>
      <c r="BR37" s="189"/>
      <c r="BS37" s="379"/>
      <c r="BT37" s="379"/>
      <c r="BU37" s="189"/>
      <c r="BV37" s="419"/>
    </row>
    <row r="38" spans="1:74">
      <c r="A38" s="264"/>
      <c r="B38" s="411" t="s">
        <v>26</v>
      </c>
      <c r="C38" s="411"/>
      <c r="D38" s="411"/>
      <c r="E38" s="411"/>
      <c r="F38" s="485"/>
      <c r="G38" s="103"/>
      <c r="H38" s="272">
        <f t="shared" si="0"/>
        <v>0</v>
      </c>
      <c r="I38" s="303"/>
      <c r="J38" s="275" t="s">
        <v>51</v>
      </c>
      <c r="K38" s="276"/>
      <c r="L38" s="276"/>
      <c r="M38" s="276"/>
      <c r="N38" s="276"/>
      <c r="O38" s="301"/>
      <c r="P38" s="259"/>
      <c r="Q38" s="259">
        <f t="shared" si="1"/>
        <v>0</v>
      </c>
      <c r="R38" s="304"/>
      <c r="S38" s="2"/>
      <c r="T38" s="1"/>
      <c r="U38" s="1"/>
      <c r="V38" s="1"/>
      <c r="W38" s="1"/>
      <c r="X38" s="1"/>
      <c r="Y38" s="1"/>
      <c r="Z38" s="1"/>
      <c r="AA38" s="1"/>
      <c r="AB38" s="242"/>
      <c r="AC38" s="243"/>
      <c r="AD38" s="243"/>
      <c r="AE38" s="243"/>
      <c r="AF38" s="243"/>
      <c r="AG38" s="243"/>
      <c r="AH38" s="243"/>
      <c r="AI38" s="243"/>
      <c r="AJ38" s="244"/>
      <c r="AK38" s="245"/>
      <c r="AL38" s="203"/>
      <c r="AM38" s="204"/>
      <c r="AN38" s="204"/>
      <c r="AO38" s="204"/>
      <c r="AP38" s="204"/>
      <c r="AQ38" s="204"/>
      <c r="AR38" s="205"/>
      <c r="AS38" s="402" t="str">
        <f>IF(AL38="","",VLOOKUP(AL38,車両!$AD$4:$AO$13,2,FALSE))</f>
        <v/>
      </c>
      <c r="AT38" s="402"/>
      <c r="AU38" s="402" t="str">
        <f>IF(AL38="","",VLOOKUP(AL38,車両!$AD$4:$AO$13,3,FALSE))</f>
        <v/>
      </c>
      <c r="AV38" s="402"/>
      <c r="AW38" s="402"/>
      <c r="AX38" s="402" t="str">
        <f>IF(AL38="","",VLOOKUP(AL38,車両!$AD$4:$AO$13,4,FALSE))</f>
        <v/>
      </c>
      <c r="AY38" s="402"/>
      <c r="AZ38" s="402" t="str">
        <f>IF(AL38="","",VLOOKUP(AL38,車両!$AD$4:$AO$13,5,FALSE))</f>
        <v/>
      </c>
      <c r="BA38" s="402"/>
      <c r="BB38" s="402" t="str">
        <f>IF(AL38="","",VLOOKUP(AL38,車両!$AD$4:$AO$13,6,FALSE))</f>
        <v/>
      </c>
      <c r="BC38" s="402"/>
      <c r="BD38" s="402" t="str">
        <f>IF(AL38="","",VLOOKUP(AL38,車両!$AD$4:$AO$13,7,FALSE))</f>
        <v/>
      </c>
      <c r="BE38" s="402"/>
      <c r="BF38" s="219" t="str">
        <f>IF(AL38="","",VLOOKUP(AL38,車両!$AD$4:$AO$13,8,FALSE))</f>
        <v/>
      </c>
      <c r="BG38" s="220"/>
      <c r="BH38" s="219" t="str">
        <f>IF(AL38="","",VLOOKUP(AL38,車両!$AD$4:$AO$13,9,FALSE))</f>
        <v/>
      </c>
      <c r="BI38" s="220"/>
      <c r="BJ38" s="219" t="str">
        <f>IF(AL38="","",VLOOKUP(AL38,車両!$AD$4:$AO$13,10,FALSE))</f>
        <v/>
      </c>
      <c r="BK38" s="220"/>
      <c r="BL38" s="219" t="str">
        <f>IF(AL38="","",VLOOKUP(AL38,車両!$AD$4:$AO$13,11,FALSE))</f>
        <v/>
      </c>
      <c r="BM38" s="220"/>
      <c r="BN38" s="379"/>
      <c r="BO38" s="379"/>
      <c r="BP38" s="379"/>
      <c r="BQ38" s="189"/>
      <c r="BR38" s="189"/>
      <c r="BS38" s="379"/>
      <c r="BT38" s="379"/>
      <c r="BU38" s="189"/>
      <c r="BV38" s="419"/>
    </row>
    <row r="39" spans="1:74">
      <c r="A39" s="275" t="s">
        <v>27</v>
      </c>
      <c r="B39" s="276"/>
      <c r="C39" s="276"/>
      <c r="D39" s="276"/>
      <c r="E39" s="276"/>
      <c r="F39" s="301"/>
      <c r="G39" s="259"/>
      <c r="H39" s="259">
        <f t="shared" si="0"/>
        <v>0</v>
      </c>
      <c r="I39" s="304"/>
      <c r="J39" s="568"/>
      <c r="K39" s="261" t="s">
        <v>59</v>
      </c>
      <c r="L39" s="261"/>
      <c r="M39" s="261"/>
      <c r="N39" s="261"/>
      <c r="O39" s="280"/>
      <c r="P39" s="281"/>
      <c r="Q39" s="256">
        <f t="shared" si="1"/>
        <v>0</v>
      </c>
      <c r="R39" s="274"/>
      <c r="S39" s="2"/>
      <c r="T39" s="1"/>
      <c r="U39" s="1"/>
      <c r="V39" s="1"/>
      <c r="W39" s="1"/>
      <c r="X39" s="1"/>
      <c r="Y39" s="1"/>
      <c r="Z39" s="1"/>
      <c r="AA39" s="1"/>
      <c r="AB39" s="242"/>
      <c r="AC39" s="243"/>
      <c r="AD39" s="243"/>
      <c r="AE39" s="243"/>
      <c r="AF39" s="243"/>
      <c r="AG39" s="243"/>
      <c r="AH39" s="243"/>
      <c r="AI39" s="243"/>
      <c r="AJ39" s="244"/>
      <c r="AK39" s="245"/>
      <c r="AL39" s="203"/>
      <c r="AM39" s="204"/>
      <c r="AN39" s="204"/>
      <c r="AO39" s="204"/>
      <c r="AP39" s="204"/>
      <c r="AQ39" s="204"/>
      <c r="AR39" s="205"/>
      <c r="AS39" s="402" t="str">
        <f>IF(AL39="","",VLOOKUP(AL39,車両!$AD$4:$AO$13,2,FALSE))</f>
        <v/>
      </c>
      <c r="AT39" s="402"/>
      <c r="AU39" s="402" t="str">
        <f>IF(AL39="","",VLOOKUP(AL39,車両!$AD$4:$AO$13,3,FALSE))</f>
        <v/>
      </c>
      <c r="AV39" s="402"/>
      <c r="AW39" s="402"/>
      <c r="AX39" s="402" t="str">
        <f>IF(AL39="","",VLOOKUP(AL39,車両!$AD$4:$AO$13,4,FALSE))</f>
        <v/>
      </c>
      <c r="AY39" s="402"/>
      <c r="AZ39" s="402" t="str">
        <f>IF(AL39="","",VLOOKUP(AL39,車両!$AD$4:$AO$13,5,FALSE))</f>
        <v/>
      </c>
      <c r="BA39" s="402"/>
      <c r="BB39" s="402" t="str">
        <f>IF(AL39="","",VLOOKUP(AL39,車両!$AD$4:$AO$13,6,FALSE))</f>
        <v/>
      </c>
      <c r="BC39" s="402"/>
      <c r="BD39" s="402" t="str">
        <f>IF(AL39="","",VLOOKUP(AL39,車両!$AD$4:$AO$13,7,FALSE))</f>
        <v/>
      </c>
      <c r="BE39" s="402"/>
      <c r="BF39" s="219" t="str">
        <f>IF(AL39="","",VLOOKUP(AL39,車両!$AD$4:$AO$13,8,FALSE))</f>
        <v/>
      </c>
      <c r="BG39" s="220"/>
      <c r="BH39" s="219" t="str">
        <f>IF(AL39="","",VLOOKUP(AL39,車両!$AD$4:$AO$13,9,FALSE))</f>
        <v/>
      </c>
      <c r="BI39" s="220"/>
      <c r="BJ39" s="219" t="str">
        <f>IF(AL39="","",VLOOKUP(AL39,車両!$AD$4:$AO$13,10,FALSE))</f>
        <v/>
      </c>
      <c r="BK39" s="220"/>
      <c r="BL39" s="219" t="str">
        <f>IF(AL39="","",VLOOKUP(AL39,車両!$AD$4:$AO$13,11,FALSE))</f>
        <v/>
      </c>
      <c r="BM39" s="220"/>
      <c r="BN39" s="379"/>
      <c r="BO39" s="379"/>
      <c r="BP39" s="379"/>
      <c r="BQ39" s="189"/>
      <c r="BR39" s="189"/>
      <c r="BS39" s="379"/>
      <c r="BT39" s="379"/>
      <c r="BU39" s="189"/>
      <c r="BV39" s="419"/>
    </row>
    <row r="40" spans="1:74">
      <c r="A40" s="486"/>
      <c r="B40" s="261" t="s">
        <v>28</v>
      </c>
      <c r="C40" s="261"/>
      <c r="D40" s="261"/>
      <c r="E40" s="261"/>
      <c r="F40" s="258"/>
      <c r="G40" s="256"/>
      <c r="H40" s="256">
        <f t="shared" si="0"/>
        <v>0</v>
      </c>
      <c r="I40" s="274"/>
      <c r="J40" s="569"/>
      <c r="K40" s="411" t="s">
        <v>50</v>
      </c>
      <c r="L40" s="411"/>
      <c r="M40" s="411"/>
      <c r="N40" s="411"/>
      <c r="O40" s="271"/>
      <c r="P40" s="272"/>
      <c r="Q40" s="103">
        <f t="shared" si="1"/>
        <v>0</v>
      </c>
      <c r="R40" s="104"/>
      <c r="AB40" s="242"/>
      <c r="AC40" s="243"/>
      <c r="AD40" s="243"/>
      <c r="AE40" s="243"/>
      <c r="AF40" s="243"/>
      <c r="AG40" s="243"/>
      <c r="AH40" s="243"/>
      <c r="AI40" s="243"/>
      <c r="AJ40" s="244"/>
      <c r="AK40" s="245"/>
      <c r="AL40" s="203"/>
      <c r="AM40" s="204"/>
      <c r="AN40" s="204"/>
      <c r="AO40" s="204"/>
      <c r="AP40" s="204"/>
      <c r="AQ40" s="204"/>
      <c r="AR40" s="205"/>
      <c r="AS40" s="402" t="str">
        <f>IF(AL40="","",VLOOKUP(AL40,車両!$AD$4:$AO$13,2,FALSE))</f>
        <v/>
      </c>
      <c r="AT40" s="402"/>
      <c r="AU40" s="402" t="str">
        <f>IF(AL40="","",VLOOKUP(AL40,車両!$AD$4:$AO$13,3,FALSE))</f>
        <v/>
      </c>
      <c r="AV40" s="402"/>
      <c r="AW40" s="402"/>
      <c r="AX40" s="402" t="str">
        <f>IF(AL40="","",VLOOKUP(AL40,車両!$AD$4:$AO$13,4,FALSE))</f>
        <v/>
      </c>
      <c r="AY40" s="402"/>
      <c r="AZ40" s="402" t="str">
        <f>IF(AL40="","",VLOOKUP(AL40,車両!$AD$4:$AO$13,5,FALSE))</f>
        <v/>
      </c>
      <c r="BA40" s="402"/>
      <c r="BB40" s="402" t="str">
        <f>IF(AL40="","",VLOOKUP(AL40,車両!$AD$4:$AO$13,6,FALSE))</f>
        <v/>
      </c>
      <c r="BC40" s="402"/>
      <c r="BD40" s="402" t="str">
        <f>IF(AL40="","",VLOOKUP(AL40,車両!$AD$4:$AO$13,7,FALSE))</f>
        <v/>
      </c>
      <c r="BE40" s="402"/>
      <c r="BF40" s="219" t="str">
        <f>IF(AL40="","",VLOOKUP(AL40,車両!$AD$4:$AO$13,8,FALSE))</f>
        <v/>
      </c>
      <c r="BG40" s="220"/>
      <c r="BH40" s="219" t="str">
        <f>IF(AL40="","",VLOOKUP(AL40,車両!$AD$4:$AO$13,9,FALSE))</f>
        <v/>
      </c>
      <c r="BI40" s="220"/>
      <c r="BJ40" s="219" t="str">
        <f>IF(AL40="","",VLOOKUP(AL40,車両!$AD$4:$AO$13,10,FALSE))</f>
        <v/>
      </c>
      <c r="BK40" s="220"/>
      <c r="BL40" s="219" t="str">
        <f>IF(AL40="","",VLOOKUP(AL40,車両!$AD$4:$AO$13,11,FALSE))</f>
        <v/>
      </c>
      <c r="BM40" s="220"/>
      <c r="BN40" s="379"/>
      <c r="BO40" s="379"/>
      <c r="BP40" s="379"/>
      <c r="BQ40" s="189"/>
      <c r="BR40" s="189"/>
      <c r="BS40" s="379"/>
      <c r="BT40" s="379"/>
      <c r="BU40" s="189"/>
      <c r="BV40" s="419"/>
    </row>
    <row r="41" spans="1:74" ht="14.25" thickBot="1">
      <c r="A41" s="487"/>
      <c r="B41" s="411" t="s">
        <v>29</v>
      </c>
      <c r="C41" s="411"/>
      <c r="D41" s="411"/>
      <c r="E41" s="411"/>
      <c r="F41" s="485"/>
      <c r="G41" s="103"/>
      <c r="H41" s="103">
        <f t="shared" si="0"/>
        <v>0</v>
      </c>
      <c r="I41" s="104"/>
      <c r="J41" s="275" t="s">
        <v>52</v>
      </c>
      <c r="K41" s="276"/>
      <c r="L41" s="276"/>
      <c r="M41" s="276"/>
      <c r="N41" s="276"/>
      <c r="O41" s="301"/>
      <c r="P41" s="259"/>
      <c r="Q41" s="281">
        <f t="shared" si="1"/>
        <v>0</v>
      </c>
      <c r="R41" s="302"/>
      <c r="AB41" s="242"/>
      <c r="AC41" s="243"/>
      <c r="AD41" s="243"/>
      <c r="AE41" s="243"/>
      <c r="AF41" s="243"/>
      <c r="AG41" s="243"/>
      <c r="AH41" s="243"/>
      <c r="AI41" s="243"/>
      <c r="AJ41" s="244"/>
      <c r="AK41" s="245"/>
      <c r="AL41" s="203"/>
      <c r="AM41" s="204"/>
      <c r="AN41" s="204"/>
      <c r="AO41" s="204"/>
      <c r="AP41" s="204"/>
      <c r="AQ41" s="204"/>
      <c r="AR41" s="205"/>
      <c r="AS41" s="402" t="str">
        <f>IF(AL41="","",VLOOKUP(AL41,車両!$AD$4:$AO$13,2,FALSE))</f>
        <v/>
      </c>
      <c r="AT41" s="402"/>
      <c r="AU41" s="402" t="str">
        <f>IF(AL41="","",VLOOKUP(AL41,車両!$AD$4:$AO$13,3,FALSE))</f>
        <v/>
      </c>
      <c r="AV41" s="402"/>
      <c r="AW41" s="402"/>
      <c r="AX41" s="402" t="str">
        <f>IF(AL41="","",VLOOKUP(AL41,車両!$AD$4:$AO$13,4,FALSE))</f>
        <v/>
      </c>
      <c r="AY41" s="402"/>
      <c r="AZ41" s="402" t="str">
        <f>IF(AL41="","",VLOOKUP(AL41,車両!$AD$4:$AO$13,5,FALSE))</f>
        <v/>
      </c>
      <c r="BA41" s="402"/>
      <c r="BB41" s="402" t="str">
        <f>IF(AL41="","",VLOOKUP(AL41,車両!$AD$4:$AO$13,6,FALSE))</f>
        <v/>
      </c>
      <c r="BC41" s="402"/>
      <c r="BD41" s="402" t="str">
        <f>IF(AL41="","",VLOOKUP(AL41,車両!$AD$4:$AO$13,7,FALSE))</f>
        <v/>
      </c>
      <c r="BE41" s="402"/>
      <c r="BF41" s="219" t="str">
        <f>IF(AL41="","",VLOOKUP(AL41,車両!$AD$4:$AO$13,8,FALSE))</f>
        <v/>
      </c>
      <c r="BG41" s="220"/>
      <c r="BH41" s="219" t="str">
        <f>IF(AL41="","",VLOOKUP(AL41,車両!$AD$4:$AO$13,9,FALSE))</f>
        <v/>
      </c>
      <c r="BI41" s="220"/>
      <c r="BJ41" s="219" t="str">
        <f>IF(AL41="","",VLOOKUP(AL41,車両!$AD$4:$AO$13,10,FALSE))</f>
        <v/>
      </c>
      <c r="BK41" s="220"/>
      <c r="BL41" s="219" t="str">
        <f>IF(AL41="","",VLOOKUP(AL41,車両!$AD$4:$AO$13,11,FALSE))</f>
        <v/>
      </c>
      <c r="BM41" s="220"/>
      <c r="BN41" s="379"/>
      <c r="BO41" s="379"/>
      <c r="BP41" s="379"/>
      <c r="BQ41" s="189"/>
      <c r="BR41" s="189"/>
      <c r="BS41" s="379"/>
      <c r="BT41" s="379"/>
      <c r="BU41" s="189"/>
      <c r="BV41" s="419"/>
    </row>
    <row r="42" spans="1:74">
      <c r="A42" s="275" t="s">
        <v>31</v>
      </c>
      <c r="B42" s="276"/>
      <c r="C42" s="276"/>
      <c r="D42" s="276"/>
      <c r="E42" s="276"/>
      <c r="F42" s="301"/>
      <c r="G42" s="259"/>
      <c r="H42" s="281">
        <f t="shared" si="0"/>
        <v>0</v>
      </c>
      <c r="I42" s="302"/>
      <c r="J42" s="262"/>
      <c r="K42" s="261" t="s">
        <v>53</v>
      </c>
      <c r="L42" s="261"/>
      <c r="M42" s="261"/>
      <c r="N42" s="261"/>
      <c r="O42" s="280"/>
      <c r="P42" s="281"/>
      <c r="Q42" s="256">
        <f t="shared" si="1"/>
        <v>0</v>
      </c>
      <c r="R42" s="274"/>
      <c r="S42" s="221" t="s">
        <v>83</v>
      </c>
      <c r="T42" s="222"/>
      <c r="U42" s="222"/>
      <c r="V42" s="222"/>
      <c r="W42" s="222"/>
      <c r="X42" s="222"/>
      <c r="Y42" s="222"/>
      <c r="Z42" s="222"/>
      <c r="AA42" s="223"/>
      <c r="AB42" s="242"/>
      <c r="AC42" s="243"/>
      <c r="AD42" s="243"/>
      <c r="AE42" s="243"/>
      <c r="AF42" s="243"/>
      <c r="AG42" s="243"/>
      <c r="AH42" s="243"/>
      <c r="AI42" s="243"/>
      <c r="AJ42" s="244"/>
      <c r="AK42" s="245"/>
      <c r="AL42" s="203"/>
      <c r="AM42" s="204"/>
      <c r="AN42" s="204"/>
      <c r="AO42" s="204"/>
      <c r="AP42" s="204"/>
      <c r="AQ42" s="204"/>
      <c r="AR42" s="205"/>
      <c r="AS42" s="402" t="str">
        <f>IF(AL42="","",VLOOKUP(AL42,車両!$AD$4:$AO$13,2,FALSE))</f>
        <v/>
      </c>
      <c r="AT42" s="402"/>
      <c r="AU42" s="402" t="str">
        <f>IF(AL42="","",VLOOKUP(AL42,車両!$AD$4:$AO$13,3,FALSE))</f>
        <v/>
      </c>
      <c r="AV42" s="402"/>
      <c r="AW42" s="402"/>
      <c r="AX42" s="402" t="str">
        <f>IF(AL42="","",VLOOKUP(AL42,車両!$AD$4:$AO$13,4,FALSE))</f>
        <v/>
      </c>
      <c r="AY42" s="402"/>
      <c r="AZ42" s="402" t="str">
        <f>IF(AL42="","",VLOOKUP(AL42,車両!$AD$4:$AO$13,5,FALSE))</f>
        <v/>
      </c>
      <c r="BA42" s="402"/>
      <c r="BB42" s="402" t="str">
        <f>IF(AL42="","",VLOOKUP(AL42,車両!$AD$4:$AO$13,6,FALSE))</f>
        <v/>
      </c>
      <c r="BC42" s="402"/>
      <c r="BD42" s="402" t="str">
        <f>IF(AL42="","",VLOOKUP(AL42,車両!$AD$4:$AO$13,7,FALSE))</f>
        <v/>
      </c>
      <c r="BE42" s="402"/>
      <c r="BF42" s="219" t="str">
        <f>IF(AL42="","",VLOOKUP(AL42,車両!$AD$4:$AO$13,8,FALSE))</f>
        <v/>
      </c>
      <c r="BG42" s="220"/>
      <c r="BH42" s="219" t="str">
        <f>IF(AL42="","",VLOOKUP(AL42,車両!$AD$4:$AO$13,9,FALSE))</f>
        <v/>
      </c>
      <c r="BI42" s="220"/>
      <c r="BJ42" s="219" t="str">
        <f>IF(AL42="","",VLOOKUP(AL42,車両!$AD$4:$AO$13,10,FALSE))</f>
        <v/>
      </c>
      <c r="BK42" s="220"/>
      <c r="BL42" s="219" t="str">
        <f>IF(AL42="","",VLOOKUP(AL42,車両!$AD$4:$AO$13,11,FALSE))</f>
        <v/>
      </c>
      <c r="BM42" s="220"/>
      <c r="BN42" s="379"/>
      <c r="BO42" s="379"/>
      <c r="BP42" s="379"/>
      <c r="BQ42" s="189"/>
      <c r="BR42" s="189"/>
      <c r="BS42" s="379"/>
      <c r="BT42" s="379"/>
      <c r="BU42" s="189"/>
      <c r="BV42" s="419"/>
    </row>
    <row r="43" spans="1:74">
      <c r="A43" s="262"/>
      <c r="B43" s="261" t="s">
        <v>32</v>
      </c>
      <c r="C43" s="261"/>
      <c r="D43" s="261"/>
      <c r="E43" s="261"/>
      <c r="F43" s="258"/>
      <c r="G43" s="256"/>
      <c r="H43" s="256">
        <f t="shared" si="0"/>
        <v>0</v>
      </c>
      <c r="I43" s="274"/>
      <c r="J43" s="263"/>
      <c r="K43" s="261" t="s">
        <v>54</v>
      </c>
      <c r="L43" s="261"/>
      <c r="M43" s="261"/>
      <c r="N43" s="261"/>
      <c r="O43" s="258"/>
      <c r="P43" s="256"/>
      <c r="Q43" s="256">
        <f t="shared" si="1"/>
        <v>0</v>
      </c>
      <c r="R43" s="274"/>
      <c r="S43" s="239"/>
      <c r="T43" s="240"/>
      <c r="U43" s="240"/>
      <c r="V43" s="240"/>
      <c r="W43" s="240"/>
      <c r="X43" s="240"/>
      <c r="Y43" s="240"/>
      <c r="Z43" s="240"/>
      <c r="AA43" s="241"/>
      <c r="AB43" s="242"/>
      <c r="AC43" s="243"/>
      <c r="AD43" s="243"/>
      <c r="AE43" s="243"/>
      <c r="AF43" s="243"/>
      <c r="AG43" s="243"/>
      <c r="AH43" s="243"/>
      <c r="AI43" s="243"/>
      <c r="AJ43" s="244"/>
      <c r="AK43" s="245"/>
      <c r="AL43" s="203"/>
      <c r="AM43" s="204"/>
      <c r="AN43" s="204"/>
      <c r="AO43" s="204"/>
      <c r="AP43" s="204"/>
      <c r="AQ43" s="204"/>
      <c r="AR43" s="205"/>
      <c r="AS43" s="402" t="str">
        <f>IF(AL43="","",VLOOKUP(AL43,車両!$AD$4:$AO$13,2,FALSE))</f>
        <v/>
      </c>
      <c r="AT43" s="402"/>
      <c r="AU43" s="402" t="str">
        <f>IF(AL43="","",VLOOKUP(AL43,車両!$AD$4:$AO$13,3,FALSE))</f>
        <v/>
      </c>
      <c r="AV43" s="402"/>
      <c r="AW43" s="402"/>
      <c r="AX43" s="402" t="str">
        <f>IF(AL43="","",VLOOKUP(AL43,車両!$AD$4:$AO$13,4,FALSE))</f>
        <v/>
      </c>
      <c r="AY43" s="402"/>
      <c r="AZ43" s="402" t="str">
        <f>IF(AL43="","",VLOOKUP(AL43,車両!$AD$4:$AO$13,5,FALSE))</f>
        <v/>
      </c>
      <c r="BA43" s="402"/>
      <c r="BB43" s="402" t="str">
        <f>IF(AL43="","",VLOOKUP(AL43,車両!$AD$4:$AO$13,6,FALSE))</f>
        <v/>
      </c>
      <c r="BC43" s="402"/>
      <c r="BD43" s="402" t="str">
        <f>IF(AL43="","",VLOOKUP(AL43,車両!$AD$4:$AO$13,7,FALSE))</f>
        <v/>
      </c>
      <c r="BE43" s="402"/>
      <c r="BF43" s="219" t="str">
        <f>IF(AL43="","",VLOOKUP(AL43,車両!$AD$4:$AO$13,8,FALSE))</f>
        <v/>
      </c>
      <c r="BG43" s="220"/>
      <c r="BH43" s="219" t="str">
        <f>IF(AL43="","",VLOOKUP(AL43,車両!$AD$4:$AO$13,9,FALSE))</f>
        <v/>
      </c>
      <c r="BI43" s="220"/>
      <c r="BJ43" s="219" t="str">
        <f>IF(AL43="","",VLOOKUP(AL43,車両!$AD$4:$AO$13,10,FALSE))</f>
        <v/>
      </c>
      <c r="BK43" s="220"/>
      <c r="BL43" s="219" t="str">
        <f>IF(AL43="","",VLOOKUP(AL43,車両!$AD$4:$AO$13,11,FALSE))</f>
        <v/>
      </c>
      <c r="BM43" s="220"/>
      <c r="BN43" s="379"/>
      <c r="BO43" s="379"/>
      <c r="BP43" s="379"/>
      <c r="BQ43" s="218"/>
      <c r="BR43" s="218"/>
      <c r="BS43" s="379"/>
      <c r="BT43" s="379"/>
      <c r="BU43" s="189"/>
      <c r="BV43" s="419"/>
    </row>
    <row r="44" spans="1:74" ht="14.25" thickBot="1">
      <c r="A44" s="263"/>
      <c r="B44" s="261" t="s">
        <v>33</v>
      </c>
      <c r="C44" s="261"/>
      <c r="D44" s="261"/>
      <c r="E44" s="261"/>
      <c r="F44" s="258"/>
      <c r="G44" s="256"/>
      <c r="H44" s="256">
        <f t="shared" si="0"/>
        <v>0</v>
      </c>
      <c r="I44" s="274"/>
      <c r="J44" s="264"/>
      <c r="K44" s="411" t="s">
        <v>55</v>
      </c>
      <c r="L44" s="411"/>
      <c r="M44" s="411"/>
      <c r="N44" s="411"/>
      <c r="O44" s="271"/>
      <c r="P44" s="272"/>
      <c r="Q44" s="272">
        <f t="shared" si="1"/>
        <v>0</v>
      </c>
      <c r="R44" s="303"/>
      <c r="S44" s="393" t="s">
        <v>83</v>
      </c>
      <c r="T44" s="394"/>
      <c r="U44" s="394"/>
      <c r="V44" s="394"/>
      <c r="W44" s="395"/>
      <c r="X44" s="391" t="s">
        <v>84</v>
      </c>
      <c r="Y44" s="391"/>
      <c r="Z44" s="391" t="s">
        <v>85</v>
      </c>
      <c r="AA44" s="392"/>
      <c r="AB44" s="428"/>
      <c r="AC44" s="429"/>
      <c r="AD44" s="429"/>
      <c r="AE44" s="429"/>
      <c r="AF44" s="429"/>
      <c r="AG44" s="429"/>
      <c r="AH44" s="429"/>
      <c r="AI44" s="429"/>
      <c r="AJ44" s="244"/>
      <c r="AK44" s="245"/>
      <c r="AL44" s="206"/>
      <c r="AM44" s="207"/>
      <c r="AN44" s="207"/>
      <c r="AO44" s="207"/>
      <c r="AP44" s="207"/>
      <c r="AQ44" s="207"/>
      <c r="AR44" s="208"/>
      <c r="AS44" s="402" t="str">
        <f>IF(AL44="","",VLOOKUP(AL44,車両!$AD$4:$AO$13,2,FALSE))</f>
        <v/>
      </c>
      <c r="AT44" s="402"/>
      <c r="AU44" s="423" t="str">
        <f>IF(AL44="","",VLOOKUP(AL44,車両!$AD$4:$AO$13,3,FALSE))</f>
        <v/>
      </c>
      <c r="AV44" s="423"/>
      <c r="AW44" s="423"/>
      <c r="AX44" s="423" t="str">
        <f>IF(AL44="","",VLOOKUP(AL44,車両!$AD$4:$AO$13,4,FALSE))</f>
        <v/>
      </c>
      <c r="AY44" s="423"/>
      <c r="AZ44" s="423" t="str">
        <f>IF(AL44="","",VLOOKUP(AL44,車両!$AD$4:$AO$13,5,FALSE))</f>
        <v/>
      </c>
      <c r="BA44" s="423"/>
      <c r="BB44" s="423" t="str">
        <f>IF(AL44="","",VLOOKUP(AL44,車両!$AD$4:$AO$13,6,FALSE))</f>
        <v/>
      </c>
      <c r="BC44" s="423"/>
      <c r="BD44" s="423" t="str">
        <f>IF(AL44="","",VLOOKUP(AL44,車両!$AD$4:$AO$13,7,FALSE))</f>
        <v/>
      </c>
      <c r="BE44" s="423"/>
      <c r="BF44" s="425" t="str">
        <f>IF(AL44="","",VLOOKUP(AL44,車両!$AD$4:$AO$13,8,FALSE))</f>
        <v/>
      </c>
      <c r="BG44" s="426"/>
      <c r="BH44" s="425" t="str">
        <f>IF(AL44="","",VLOOKUP(AL44,車両!$AD$4:$AO$13,9,FALSE))</f>
        <v/>
      </c>
      <c r="BI44" s="426"/>
      <c r="BJ44" s="425" t="str">
        <f>IF(AL44="","",VLOOKUP(AL44,車両!$AD$4:$AO$13,10,FALSE))</f>
        <v/>
      </c>
      <c r="BK44" s="426"/>
      <c r="BL44" s="425" t="str">
        <f>IF(AL44="","",VLOOKUP(AL44,車両!$AD$4:$AO$13,11,FALSE))</f>
        <v/>
      </c>
      <c r="BM44" s="426"/>
      <c r="BN44" s="443"/>
      <c r="BO44" s="207"/>
      <c r="BP44" s="208"/>
      <c r="BQ44" s="215"/>
      <c r="BR44" s="216"/>
      <c r="BS44" s="434"/>
      <c r="BT44" s="434"/>
      <c r="BU44" s="190"/>
      <c r="BV44" s="442"/>
    </row>
    <row r="45" spans="1:74" ht="14.25" thickBot="1">
      <c r="A45" s="263"/>
      <c r="B45" s="261" t="s">
        <v>34</v>
      </c>
      <c r="C45" s="261"/>
      <c r="D45" s="261"/>
      <c r="E45" s="261"/>
      <c r="F45" s="258"/>
      <c r="G45" s="256"/>
      <c r="H45" s="256">
        <f t="shared" si="0"/>
        <v>0</v>
      </c>
      <c r="I45" s="274"/>
      <c r="J45" s="275" t="s">
        <v>56</v>
      </c>
      <c r="K45" s="276"/>
      <c r="L45" s="276"/>
      <c r="M45" s="276"/>
      <c r="N45" s="276"/>
      <c r="O45" s="301"/>
      <c r="P45" s="259"/>
      <c r="Q45" s="259">
        <f t="shared" si="1"/>
        <v>0</v>
      </c>
      <c r="R45" s="304"/>
      <c r="S45" s="565"/>
      <c r="T45" s="566"/>
      <c r="U45" s="566"/>
      <c r="V45" s="566"/>
      <c r="W45" s="567"/>
      <c r="X45" s="217"/>
      <c r="Y45" s="217"/>
      <c r="Z45" s="217"/>
      <c r="AA45" s="497"/>
      <c r="AB45" s="348" t="s">
        <v>202</v>
      </c>
      <c r="AC45" s="349"/>
      <c r="AD45" s="349"/>
      <c r="AE45" s="349"/>
      <c r="AF45" s="349"/>
      <c r="AG45" s="349"/>
      <c r="AH45" s="349"/>
      <c r="AI45" s="349"/>
      <c r="AJ45" s="349"/>
      <c r="AK45" s="371"/>
      <c r="AL45" s="416" t="s">
        <v>96</v>
      </c>
      <c r="AM45" s="417"/>
      <c r="AN45" s="417"/>
      <c r="AO45" s="417"/>
      <c r="AP45" s="417"/>
      <c r="AQ45" s="417"/>
      <c r="AR45" s="417"/>
      <c r="AS45" s="417"/>
      <c r="AT45" s="417"/>
      <c r="AU45" s="417"/>
      <c r="AV45" s="417"/>
      <c r="AW45" s="417"/>
      <c r="AX45" s="417"/>
      <c r="AY45" s="417"/>
      <c r="AZ45" s="417"/>
      <c r="BA45" s="417"/>
      <c r="BB45" s="417"/>
      <c r="BC45" s="417"/>
      <c r="BD45" s="417"/>
      <c r="BE45" s="417"/>
      <c r="BF45" s="417"/>
      <c r="BG45" s="417"/>
      <c r="BH45" s="417"/>
      <c r="BI45" s="417"/>
      <c r="BJ45" s="417"/>
      <c r="BK45" s="417"/>
      <c r="BL45" s="417"/>
      <c r="BM45" s="417"/>
      <c r="BN45" s="417"/>
      <c r="BO45" s="417"/>
      <c r="BP45" s="417"/>
      <c r="BQ45" s="417"/>
      <c r="BR45" s="417"/>
      <c r="BS45" s="417"/>
      <c r="BT45" s="417"/>
      <c r="BU45" s="417"/>
      <c r="BV45" s="418"/>
    </row>
    <row r="46" spans="1:74" ht="14.25" thickBot="1">
      <c r="A46" s="264"/>
      <c r="B46" s="411" t="s">
        <v>35</v>
      </c>
      <c r="C46" s="411"/>
      <c r="D46" s="411"/>
      <c r="E46" s="411"/>
      <c r="F46" s="485"/>
      <c r="G46" s="103"/>
      <c r="H46" s="272">
        <f t="shared" si="0"/>
        <v>0</v>
      </c>
      <c r="I46" s="303"/>
      <c r="J46" s="486"/>
      <c r="K46" s="261" t="s">
        <v>89</v>
      </c>
      <c r="L46" s="261"/>
      <c r="M46" s="261"/>
      <c r="N46" s="261"/>
      <c r="O46" s="271"/>
      <c r="P46" s="272"/>
      <c r="Q46" s="256">
        <f t="shared" si="1"/>
        <v>0</v>
      </c>
      <c r="R46" s="274"/>
      <c r="S46" s="203"/>
      <c r="T46" s="204"/>
      <c r="U46" s="204"/>
      <c r="V46" s="204"/>
      <c r="W46" s="205"/>
      <c r="X46" s="189"/>
      <c r="Y46" s="189"/>
      <c r="Z46" s="189"/>
      <c r="AA46" s="419"/>
      <c r="AB46" s="420"/>
      <c r="AC46" s="421"/>
      <c r="AD46" s="421"/>
      <c r="AE46" s="421"/>
      <c r="AF46" s="421"/>
      <c r="AG46" s="421"/>
      <c r="AH46" s="421"/>
      <c r="AI46" s="421"/>
      <c r="AJ46" s="421"/>
      <c r="AK46" s="422"/>
      <c r="AL46" s="416"/>
      <c r="AM46" s="417"/>
      <c r="AN46" s="417"/>
      <c r="AO46" s="417"/>
      <c r="AP46" s="417"/>
      <c r="AQ46" s="417"/>
      <c r="AR46" s="417"/>
      <c r="AS46" s="417"/>
      <c r="AT46" s="417"/>
      <c r="AU46" s="417"/>
      <c r="AV46" s="417"/>
      <c r="AW46" s="417"/>
      <c r="AX46" s="417"/>
      <c r="AY46" s="417"/>
      <c r="AZ46" s="417"/>
      <c r="BA46" s="417"/>
      <c r="BB46" s="417"/>
      <c r="BC46" s="417"/>
      <c r="BD46" s="417"/>
      <c r="BE46" s="417"/>
      <c r="BF46" s="417"/>
      <c r="BG46" s="417"/>
      <c r="BH46" s="417"/>
      <c r="BI46" s="417"/>
      <c r="BJ46" s="417"/>
      <c r="BK46" s="417"/>
      <c r="BL46" s="417"/>
      <c r="BM46" s="417"/>
      <c r="BN46" s="417"/>
      <c r="BO46" s="417"/>
      <c r="BP46" s="417"/>
      <c r="BQ46" s="417"/>
      <c r="BR46" s="417"/>
      <c r="BS46" s="417"/>
      <c r="BT46" s="417"/>
      <c r="BU46" s="417"/>
      <c r="BV46" s="418"/>
    </row>
    <row r="47" spans="1:74">
      <c r="A47" s="275" t="s">
        <v>36</v>
      </c>
      <c r="B47" s="276"/>
      <c r="C47" s="276"/>
      <c r="D47" s="276"/>
      <c r="E47" s="276"/>
      <c r="F47" s="301"/>
      <c r="G47" s="259"/>
      <c r="H47" s="259">
        <f t="shared" si="0"/>
        <v>0</v>
      </c>
      <c r="I47" s="304"/>
      <c r="J47" s="487"/>
      <c r="K47" s="411" t="s">
        <v>58</v>
      </c>
      <c r="L47" s="411"/>
      <c r="M47" s="411"/>
      <c r="N47" s="411"/>
      <c r="O47" s="485"/>
      <c r="P47" s="103"/>
      <c r="Q47" s="103">
        <f t="shared" si="1"/>
        <v>0</v>
      </c>
      <c r="R47" s="104"/>
      <c r="S47" s="203"/>
      <c r="T47" s="204"/>
      <c r="U47" s="204"/>
      <c r="V47" s="204"/>
      <c r="W47" s="205"/>
      <c r="X47" s="189"/>
      <c r="Y47" s="189"/>
      <c r="Z47" s="189"/>
      <c r="AA47" s="419"/>
      <c r="AB47" s="499"/>
      <c r="AC47" s="500"/>
      <c r="AD47" s="500"/>
      <c r="AE47" s="500"/>
      <c r="AF47" s="500"/>
      <c r="AG47" s="500"/>
      <c r="AH47" s="500"/>
      <c r="AI47" s="500"/>
      <c r="AJ47" s="500"/>
      <c r="AK47" s="501"/>
      <c r="AL47" s="550" t="s">
        <v>99</v>
      </c>
      <c r="AM47" s="424"/>
      <c r="AN47" s="424"/>
      <c r="AO47" s="424"/>
      <c r="AP47" s="424"/>
      <c r="AQ47" s="424"/>
      <c r="AR47" s="424"/>
      <c r="AS47" s="424"/>
      <c r="AT47" s="424"/>
      <c r="AU47" s="424" t="s">
        <v>98</v>
      </c>
      <c r="AV47" s="424"/>
      <c r="AW47" s="424" t="s">
        <v>97</v>
      </c>
      <c r="AX47" s="424"/>
      <c r="AY47" s="424" t="s">
        <v>75</v>
      </c>
      <c r="AZ47" s="424"/>
      <c r="BA47" s="424" t="s">
        <v>98</v>
      </c>
      <c r="BB47" s="424"/>
      <c r="BC47" s="424" t="s">
        <v>97</v>
      </c>
      <c r="BD47" s="439"/>
      <c r="BE47" s="433" t="s">
        <v>99</v>
      </c>
      <c r="BF47" s="424"/>
      <c r="BG47" s="424"/>
      <c r="BH47" s="424"/>
      <c r="BI47" s="424"/>
      <c r="BJ47" s="424"/>
      <c r="BK47" s="424"/>
      <c r="BL47" s="424"/>
      <c r="BM47" s="424" t="s">
        <v>98</v>
      </c>
      <c r="BN47" s="424"/>
      <c r="BO47" s="424" t="s">
        <v>97</v>
      </c>
      <c r="BP47" s="424"/>
      <c r="BQ47" s="424" t="s">
        <v>75</v>
      </c>
      <c r="BR47" s="424"/>
      <c r="BS47" s="424" t="s">
        <v>98</v>
      </c>
      <c r="BT47" s="424"/>
      <c r="BU47" s="424" t="s">
        <v>97</v>
      </c>
      <c r="BV47" s="432"/>
    </row>
    <row r="48" spans="1:74" ht="14.25" thickBot="1">
      <c r="A48" s="262"/>
      <c r="B48" s="261" t="s">
        <v>37</v>
      </c>
      <c r="C48" s="261"/>
      <c r="D48" s="261"/>
      <c r="E48" s="261"/>
      <c r="F48" s="258"/>
      <c r="G48" s="256"/>
      <c r="H48" s="256">
        <f t="shared" si="0"/>
        <v>0</v>
      </c>
      <c r="I48" s="274"/>
      <c r="J48" s="275" t="s">
        <v>57</v>
      </c>
      <c r="K48" s="276"/>
      <c r="L48" s="276"/>
      <c r="M48" s="276"/>
      <c r="N48" s="276"/>
      <c r="O48" s="301"/>
      <c r="P48" s="259"/>
      <c r="Q48" s="259">
        <f>IF(O48=0,0,O48+$Q$25)</f>
        <v>0</v>
      </c>
      <c r="R48" s="304"/>
      <c r="S48" s="540"/>
      <c r="T48" s="541"/>
      <c r="U48" s="541"/>
      <c r="V48" s="541"/>
      <c r="W48" s="542"/>
      <c r="X48" s="218"/>
      <c r="Y48" s="218"/>
      <c r="Z48" s="218"/>
      <c r="AA48" s="498"/>
      <c r="AB48" s="502"/>
      <c r="AC48" s="503"/>
      <c r="AD48" s="503"/>
      <c r="AE48" s="503"/>
      <c r="AF48" s="503"/>
      <c r="AG48" s="503"/>
      <c r="AH48" s="503"/>
      <c r="AI48" s="503"/>
      <c r="AJ48" s="503"/>
      <c r="AK48" s="504"/>
      <c r="AL48" s="267"/>
      <c r="AM48" s="268"/>
      <c r="AN48" s="268"/>
      <c r="AO48" s="268"/>
      <c r="AP48" s="268"/>
      <c r="AQ48" s="268"/>
      <c r="AR48" s="268"/>
      <c r="AS48" s="268"/>
      <c r="AT48" s="268"/>
      <c r="AU48" s="281"/>
      <c r="AV48" s="281"/>
      <c r="AW48" s="281"/>
      <c r="AX48" s="281"/>
      <c r="AY48" s="281"/>
      <c r="AZ48" s="281"/>
      <c r="BA48" s="281"/>
      <c r="BB48" s="281"/>
      <c r="BC48" s="281"/>
      <c r="BD48" s="551"/>
      <c r="BE48" s="552"/>
      <c r="BF48" s="268"/>
      <c r="BG48" s="268"/>
      <c r="BH48" s="268"/>
      <c r="BI48" s="268"/>
      <c r="BJ48" s="268"/>
      <c r="BK48" s="268"/>
      <c r="BL48" s="268"/>
      <c r="BM48" s="281"/>
      <c r="BN48" s="281"/>
      <c r="BO48" s="281"/>
      <c r="BP48" s="281"/>
      <c r="BQ48" s="281"/>
      <c r="BR48" s="281"/>
      <c r="BS48" s="281"/>
      <c r="BT48" s="281"/>
      <c r="BU48" s="281"/>
      <c r="BV48" s="302"/>
    </row>
    <row r="49" spans="1:74" ht="14.25" thickBot="1">
      <c r="A49" s="263"/>
      <c r="B49" s="261" t="s">
        <v>38</v>
      </c>
      <c r="C49" s="261"/>
      <c r="D49" s="261"/>
      <c r="E49" s="261"/>
      <c r="F49" s="258"/>
      <c r="G49" s="256"/>
      <c r="H49" s="256">
        <f t="shared" si="0"/>
        <v>0</v>
      </c>
      <c r="I49" s="274"/>
      <c r="J49" s="486"/>
      <c r="K49" s="261"/>
      <c r="L49" s="261"/>
      <c r="M49" s="261"/>
      <c r="N49" s="261"/>
      <c r="O49" s="258"/>
      <c r="P49" s="256"/>
      <c r="Q49" s="256">
        <f>IF(O49=0,0,O49+$Q$25)</f>
        <v>0</v>
      </c>
      <c r="R49" s="274"/>
      <c r="S49" s="511" t="s">
        <v>80</v>
      </c>
      <c r="T49" s="512"/>
      <c r="U49" s="512"/>
      <c r="V49" s="512"/>
      <c r="W49" s="512"/>
      <c r="X49" s="512"/>
      <c r="Y49" s="512"/>
      <c r="Z49" s="512"/>
      <c r="AA49" s="512"/>
      <c r="AB49" s="512"/>
      <c r="AC49" s="512"/>
      <c r="AD49" s="512"/>
      <c r="AE49" s="512"/>
      <c r="AF49" s="512"/>
      <c r="AG49" s="512"/>
      <c r="AH49" s="512"/>
      <c r="AI49" s="222"/>
      <c r="AJ49" s="222"/>
      <c r="AK49" s="223"/>
      <c r="AL49" s="242"/>
      <c r="AM49" s="243"/>
      <c r="AN49" s="243"/>
      <c r="AO49" s="243"/>
      <c r="AP49" s="243"/>
      <c r="AQ49" s="243"/>
      <c r="AR49" s="243"/>
      <c r="AS49" s="243"/>
      <c r="AT49" s="243"/>
      <c r="AU49" s="256"/>
      <c r="AV49" s="256"/>
      <c r="AW49" s="256"/>
      <c r="AX49" s="256"/>
      <c r="AY49" s="256"/>
      <c r="AZ49" s="256"/>
      <c r="BA49" s="256"/>
      <c r="BB49" s="256"/>
      <c r="BC49" s="256"/>
      <c r="BD49" s="257"/>
      <c r="BE49" s="427"/>
      <c r="BF49" s="243"/>
      <c r="BG49" s="243"/>
      <c r="BH49" s="243"/>
      <c r="BI49" s="243"/>
      <c r="BJ49" s="243"/>
      <c r="BK49" s="243"/>
      <c r="BL49" s="243"/>
      <c r="BM49" s="256"/>
      <c r="BN49" s="256"/>
      <c r="BO49" s="256"/>
      <c r="BP49" s="256"/>
      <c r="BQ49" s="256"/>
      <c r="BR49" s="256"/>
      <c r="BS49" s="256"/>
      <c r="BT49" s="256"/>
      <c r="BU49" s="256"/>
      <c r="BV49" s="274"/>
    </row>
    <row r="50" spans="1:74">
      <c r="A50" s="263"/>
      <c r="B50" s="401" t="s">
        <v>39</v>
      </c>
      <c r="C50" s="401"/>
      <c r="D50" s="401"/>
      <c r="E50" s="401"/>
      <c r="F50" s="271"/>
      <c r="G50" s="272"/>
      <c r="H50" s="272">
        <f t="shared" si="0"/>
        <v>0</v>
      </c>
      <c r="I50" s="303"/>
      <c r="J50" s="570"/>
      <c r="K50" s="401"/>
      <c r="L50" s="401"/>
      <c r="M50" s="401"/>
      <c r="N50" s="401"/>
      <c r="O50" s="271"/>
      <c r="P50" s="272"/>
      <c r="Q50" s="272">
        <f>IF(O50=0,0,O50+$Q$25)</f>
        <v>0</v>
      </c>
      <c r="R50" s="303"/>
      <c r="S50" s="543" t="s">
        <v>16</v>
      </c>
      <c r="T50" s="544"/>
      <c r="U50" s="544"/>
      <c r="V50" s="544"/>
      <c r="W50" s="544"/>
      <c r="X50" s="544"/>
      <c r="Y50" s="544"/>
      <c r="Z50" s="544"/>
      <c r="AA50" s="237" t="s">
        <v>81</v>
      </c>
      <c r="AB50" s="238"/>
      <c r="AC50" s="238"/>
      <c r="AD50" s="228" t="s">
        <v>201</v>
      </c>
      <c r="AE50" s="228"/>
      <c r="AF50" s="229"/>
      <c r="AG50" s="237" t="s">
        <v>112</v>
      </c>
      <c r="AH50" s="238"/>
      <c r="AI50" s="553" t="s">
        <v>229</v>
      </c>
      <c r="AJ50" s="553"/>
      <c r="AK50" s="554"/>
      <c r="AL50" s="242"/>
      <c r="AM50" s="243"/>
      <c r="AN50" s="243"/>
      <c r="AO50" s="243"/>
      <c r="AP50" s="243"/>
      <c r="AQ50" s="243"/>
      <c r="AR50" s="243"/>
      <c r="AS50" s="243"/>
      <c r="AT50" s="243"/>
      <c r="AU50" s="256"/>
      <c r="AV50" s="256"/>
      <c r="AW50" s="256"/>
      <c r="AX50" s="256"/>
      <c r="AY50" s="256"/>
      <c r="AZ50" s="256"/>
      <c r="BA50" s="256"/>
      <c r="BB50" s="256"/>
      <c r="BC50" s="256"/>
      <c r="BD50" s="257"/>
      <c r="BE50" s="427"/>
      <c r="BF50" s="243"/>
      <c r="BG50" s="243"/>
      <c r="BH50" s="243"/>
      <c r="BI50" s="243"/>
      <c r="BJ50" s="243"/>
      <c r="BK50" s="243"/>
      <c r="BL50" s="243"/>
      <c r="BM50" s="256"/>
      <c r="BN50" s="256"/>
      <c r="BO50" s="256"/>
      <c r="BP50" s="256"/>
      <c r="BQ50" s="256"/>
      <c r="BR50" s="256"/>
      <c r="BS50" s="256"/>
      <c r="BT50" s="256"/>
      <c r="BU50" s="256"/>
      <c r="BV50" s="274"/>
    </row>
    <row r="51" spans="1:74">
      <c r="A51" s="521" t="s">
        <v>230</v>
      </c>
      <c r="B51" s="522"/>
      <c r="C51" s="522"/>
      <c r="D51" s="522"/>
      <c r="E51" s="523"/>
      <c r="F51" s="524"/>
      <c r="G51" s="437"/>
      <c r="H51" s="259">
        <f t="shared" ref="H51:H54" si="3">IF(F51=0,0,F51+$H$25)</f>
        <v>0</v>
      </c>
      <c r="I51" s="304"/>
      <c r="J51" s="99" t="s">
        <v>298</v>
      </c>
      <c r="K51" s="100"/>
      <c r="L51" s="100"/>
      <c r="M51" s="100"/>
      <c r="N51" s="100"/>
      <c r="O51" s="101"/>
      <c r="P51" s="102"/>
      <c r="Q51" s="102">
        <f t="shared" ref="Q51:Q53" si="4">IF(O51=0,0,O51+$Q$25)</f>
        <v>0</v>
      </c>
      <c r="R51" s="105"/>
      <c r="S51" s="545"/>
      <c r="T51" s="538"/>
      <c r="U51" s="538"/>
      <c r="V51" s="538"/>
      <c r="W51" s="538"/>
      <c r="X51" s="538"/>
      <c r="Y51" s="538"/>
      <c r="Z51" s="538"/>
      <c r="AA51" s="538" t="str">
        <f>IF(キャラクターシート!S51="","",VLOOKUP($S$51,武器!$X$2:$AA$7,2,FALSE))</f>
        <v/>
      </c>
      <c r="AB51" s="538"/>
      <c r="AC51" s="538"/>
      <c r="AD51" s="556" t="str">
        <f>IF(キャラクターシート!S51="","",VLOOKUP($S$51,武器!$X$2:$AA$7,3,FALSE))</f>
        <v/>
      </c>
      <c r="AE51" s="556"/>
      <c r="AF51" s="556"/>
      <c r="AG51" s="538" t="str">
        <f>IF(キャラクターシート!S51="","",VLOOKUP($S$51,武器!$X$2:$AA$7,4,FALSE))</f>
        <v/>
      </c>
      <c r="AH51" s="538"/>
      <c r="AI51" s="538" t="str">
        <f>IF(キャラクターシート!S51="","",VLOOKUP($S$51,武器!$X$2:$AB$7,5,FALSE))</f>
        <v/>
      </c>
      <c r="AJ51" s="538"/>
      <c r="AK51" s="555"/>
      <c r="AL51" s="242"/>
      <c r="AM51" s="243"/>
      <c r="AN51" s="243"/>
      <c r="AO51" s="243"/>
      <c r="AP51" s="243"/>
      <c r="AQ51" s="243"/>
      <c r="AR51" s="243"/>
      <c r="AS51" s="243"/>
      <c r="AT51" s="243"/>
      <c r="AU51" s="256"/>
      <c r="AV51" s="256"/>
      <c r="AW51" s="256"/>
      <c r="AX51" s="256"/>
      <c r="AY51" s="256"/>
      <c r="AZ51" s="256"/>
      <c r="BA51" s="256"/>
      <c r="BB51" s="256"/>
      <c r="BC51" s="256"/>
      <c r="BD51" s="257"/>
      <c r="BE51" s="427"/>
      <c r="BF51" s="243"/>
      <c r="BG51" s="243"/>
      <c r="BH51" s="243"/>
      <c r="BI51" s="243"/>
      <c r="BJ51" s="243"/>
      <c r="BK51" s="243"/>
      <c r="BL51" s="243"/>
      <c r="BM51" s="256"/>
      <c r="BN51" s="256"/>
      <c r="BO51" s="256"/>
      <c r="BP51" s="256"/>
      <c r="BQ51" s="256"/>
      <c r="BR51" s="256"/>
      <c r="BS51" s="256"/>
      <c r="BT51" s="256"/>
      <c r="BU51" s="256"/>
      <c r="BV51" s="274"/>
    </row>
    <row r="52" spans="1:74" ht="14.25" thickBot="1">
      <c r="A52" s="557"/>
      <c r="B52" s="559" t="s">
        <v>231</v>
      </c>
      <c r="C52" s="189"/>
      <c r="D52" s="189"/>
      <c r="E52" s="560"/>
      <c r="F52" s="563"/>
      <c r="G52" s="189"/>
      <c r="H52" s="256">
        <f t="shared" si="3"/>
        <v>0</v>
      </c>
      <c r="I52" s="274"/>
      <c r="J52" s="99" t="s">
        <v>299</v>
      </c>
      <c r="K52" s="100"/>
      <c r="L52" s="100"/>
      <c r="M52" s="100"/>
      <c r="N52" s="100"/>
      <c r="O52" s="101"/>
      <c r="P52" s="102"/>
      <c r="Q52" s="103">
        <f t="shared" si="4"/>
        <v>0</v>
      </c>
      <c r="R52" s="104"/>
      <c r="S52" s="546"/>
      <c r="T52" s="547"/>
      <c r="U52" s="547"/>
      <c r="V52" s="547"/>
      <c r="W52" s="547"/>
      <c r="X52" s="547"/>
      <c r="Y52" s="547"/>
      <c r="Z52" s="547"/>
      <c r="AA52" s="510" t="str">
        <f>IF(キャラクターシート!S52="","",VLOOKUP($S$52,武器!$X$2:$AA$7,2,FALSE))</f>
        <v/>
      </c>
      <c r="AB52" s="510"/>
      <c r="AC52" s="510"/>
      <c r="AD52" s="510" t="str">
        <f>IF(キャラクターシート!S52="","",VLOOKUP($S$52,武器!$X$2:$AA$7,3,FALSE))</f>
        <v/>
      </c>
      <c r="AE52" s="510"/>
      <c r="AF52" s="510"/>
      <c r="AG52" s="510" t="str">
        <f>IF(キャラクターシート!S52="","",VLOOKUP($S$52,武器!$X$2:$AB$7,4,FALSE))</f>
        <v/>
      </c>
      <c r="AH52" s="510"/>
      <c r="AI52" s="510" t="str">
        <f>IF(キャラクターシート!S52="","",VLOOKUP($S$52,武器!$X$2:$AB$7,5,FALSE))</f>
        <v/>
      </c>
      <c r="AJ52" s="510"/>
      <c r="AK52" s="535"/>
      <c r="AL52" s="242"/>
      <c r="AM52" s="243"/>
      <c r="AN52" s="243"/>
      <c r="AO52" s="243"/>
      <c r="AP52" s="243"/>
      <c r="AQ52" s="243"/>
      <c r="AR52" s="243"/>
      <c r="AS52" s="243"/>
      <c r="AT52" s="243"/>
      <c r="AU52" s="256"/>
      <c r="AV52" s="256"/>
      <c r="AW52" s="256"/>
      <c r="AX52" s="256"/>
      <c r="AY52" s="256"/>
      <c r="AZ52" s="256"/>
      <c r="BA52" s="256"/>
      <c r="BB52" s="256"/>
      <c r="BC52" s="256"/>
      <c r="BD52" s="257"/>
      <c r="BE52" s="427"/>
      <c r="BF52" s="243"/>
      <c r="BG52" s="243"/>
      <c r="BH52" s="243"/>
      <c r="BI52" s="243"/>
      <c r="BJ52" s="243"/>
      <c r="BK52" s="243"/>
      <c r="BL52" s="243"/>
      <c r="BM52" s="256"/>
      <c r="BN52" s="256"/>
      <c r="BO52" s="256"/>
      <c r="BP52" s="256"/>
      <c r="BQ52" s="256"/>
      <c r="BR52" s="256"/>
      <c r="BS52" s="256"/>
      <c r="BT52" s="256"/>
      <c r="BU52" s="256"/>
      <c r="BV52" s="274"/>
    </row>
    <row r="53" spans="1:74">
      <c r="A53" s="557"/>
      <c r="B53" s="559" t="s">
        <v>232</v>
      </c>
      <c r="C53" s="189"/>
      <c r="D53" s="189"/>
      <c r="E53" s="560"/>
      <c r="F53" s="563"/>
      <c r="G53" s="189"/>
      <c r="H53" s="256">
        <f t="shared" si="3"/>
        <v>0</v>
      </c>
      <c r="I53" s="274"/>
      <c r="J53" s="99" t="s">
        <v>300</v>
      </c>
      <c r="K53" s="100"/>
      <c r="L53" s="100"/>
      <c r="M53" s="100"/>
      <c r="N53" s="100"/>
      <c r="O53" s="101"/>
      <c r="P53" s="102"/>
      <c r="Q53" s="103">
        <f t="shared" si="4"/>
        <v>0</v>
      </c>
      <c r="R53" s="104"/>
      <c r="S53" s="508" t="s">
        <v>72</v>
      </c>
      <c r="T53" s="509"/>
      <c r="U53" s="509"/>
      <c r="V53" s="509"/>
      <c r="W53" s="509"/>
      <c r="X53" s="509"/>
      <c r="Y53" s="509"/>
      <c r="Z53" s="509"/>
      <c r="AA53" s="509"/>
      <c r="AB53" s="509"/>
      <c r="AC53" s="509"/>
      <c r="AD53" s="31"/>
      <c r="AE53" s="31"/>
      <c r="AF53" s="167" t="s">
        <v>214</v>
      </c>
      <c r="AG53" s="167"/>
      <c r="AH53" s="167"/>
      <c r="AI53" s="168"/>
      <c r="AJ53" s="548" t="str">
        <f>IF(D9="","",VLOOKUP(IF(F9="",D9,F9),武器!U3:V14,2,TRUE))</f>
        <v/>
      </c>
      <c r="AK53" s="549"/>
      <c r="AL53" s="242"/>
      <c r="AM53" s="243"/>
      <c r="AN53" s="243"/>
      <c r="AO53" s="243"/>
      <c r="AP53" s="243"/>
      <c r="AQ53" s="243"/>
      <c r="AR53" s="243"/>
      <c r="AS53" s="243"/>
      <c r="AT53" s="243"/>
      <c r="AU53" s="256"/>
      <c r="AV53" s="256"/>
      <c r="AW53" s="256"/>
      <c r="AX53" s="256"/>
      <c r="AY53" s="256"/>
      <c r="AZ53" s="256"/>
      <c r="BA53" s="256"/>
      <c r="BB53" s="256"/>
      <c r="BC53" s="256"/>
      <c r="BD53" s="257"/>
      <c r="BE53" s="427"/>
      <c r="BF53" s="243"/>
      <c r="BG53" s="243"/>
      <c r="BH53" s="243"/>
      <c r="BI53" s="243"/>
      <c r="BJ53" s="243"/>
      <c r="BK53" s="243"/>
      <c r="BL53" s="243"/>
      <c r="BM53" s="256"/>
      <c r="BN53" s="256"/>
      <c r="BO53" s="256"/>
      <c r="BP53" s="256"/>
      <c r="BQ53" s="256"/>
      <c r="BR53" s="256"/>
      <c r="BS53" s="256"/>
      <c r="BT53" s="256"/>
      <c r="BU53" s="256"/>
      <c r="BV53" s="274"/>
    </row>
    <row r="54" spans="1:74">
      <c r="A54" s="558"/>
      <c r="B54" s="561" t="s">
        <v>233</v>
      </c>
      <c r="C54" s="218"/>
      <c r="D54" s="218"/>
      <c r="E54" s="562"/>
      <c r="F54" s="564"/>
      <c r="G54" s="218"/>
      <c r="H54" s="272">
        <f t="shared" si="3"/>
        <v>0</v>
      </c>
      <c r="I54" s="303"/>
      <c r="J54" s="99"/>
      <c r="K54" s="100"/>
      <c r="L54" s="100"/>
      <c r="M54" s="100"/>
      <c r="N54" s="100"/>
      <c r="O54" s="101"/>
      <c r="P54" s="102"/>
      <c r="Q54" s="103">
        <f t="shared" ref="Q54:Q56" si="5">IF(O54=0,0,O54+$Q$25)</f>
        <v>0</v>
      </c>
      <c r="R54" s="104"/>
      <c r="S54" s="492" t="s">
        <v>16</v>
      </c>
      <c r="T54" s="103"/>
      <c r="U54" s="103"/>
      <c r="V54" s="103"/>
      <c r="W54" s="103"/>
      <c r="X54" s="103"/>
      <c r="Y54" s="103"/>
      <c r="Z54" s="103"/>
      <c r="AA54" s="103" t="s">
        <v>113</v>
      </c>
      <c r="AB54" s="103"/>
      <c r="AC54" s="103"/>
      <c r="AD54" s="103" t="s">
        <v>71</v>
      </c>
      <c r="AE54" s="103"/>
      <c r="AF54" s="103"/>
      <c r="AG54" s="103" t="s">
        <v>73</v>
      </c>
      <c r="AH54" s="103"/>
      <c r="AI54" s="505" t="s">
        <v>1</v>
      </c>
      <c r="AJ54" s="506"/>
      <c r="AK54" s="507"/>
      <c r="AL54" s="242"/>
      <c r="AM54" s="243"/>
      <c r="AN54" s="243"/>
      <c r="AO54" s="243"/>
      <c r="AP54" s="243"/>
      <c r="AQ54" s="243"/>
      <c r="AR54" s="243"/>
      <c r="AS54" s="243"/>
      <c r="AT54" s="243"/>
      <c r="AU54" s="256"/>
      <c r="AV54" s="256"/>
      <c r="AW54" s="256"/>
      <c r="AX54" s="256"/>
      <c r="AY54" s="256"/>
      <c r="AZ54" s="256"/>
      <c r="BA54" s="256"/>
      <c r="BB54" s="256"/>
      <c r="BC54" s="256"/>
      <c r="BD54" s="257"/>
      <c r="BE54" s="427"/>
      <c r="BF54" s="243"/>
      <c r="BG54" s="243"/>
      <c r="BH54" s="243"/>
      <c r="BI54" s="243"/>
      <c r="BJ54" s="243"/>
      <c r="BK54" s="243"/>
      <c r="BL54" s="243"/>
      <c r="BM54" s="256"/>
      <c r="BN54" s="256"/>
      <c r="BO54" s="256"/>
      <c r="BP54" s="256"/>
      <c r="BQ54" s="256"/>
      <c r="BR54" s="256"/>
      <c r="BS54" s="256"/>
      <c r="BT54" s="256"/>
      <c r="BU54" s="256"/>
      <c r="BV54" s="274"/>
    </row>
    <row r="55" spans="1:74">
      <c r="A55" s="525" t="s">
        <v>234</v>
      </c>
      <c r="B55" s="526"/>
      <c r="C55" s="526"/>
      <c r="D55" s="526"/>
      <c r="E55" s="527"/>
      <c r="F55" s="528"/>
      <c r="G55" s="529"/>
      <c r="H55" s="102">
        <f>IF(F55=0,0,F55+$H$25)</f>
        <v>0</v>
      </c>
      <c r="I55" s="105"/>
      <c r="J55" s="99"/>
      <c r="K55" s="100"/>
      <c r="L55" s="100"/>
      <c r="M55" s="100"/>
      <c r="N55" s="100"/>
      <c r="O55" s="101"/>
      <c r="P55" s="102"/>
      <c r="Q55" s="103">
        <f t="shared" si="5"/>
        <v>0</v>
      </c>
      <c r="R55" s="104"/>
      <c r="S55" s="493"/>
      <c r="T55" s="494"/>
      <c r="U55" s="494"/>
      <c r="V55" s="494"/>
      <c r="W55" s="494"/>
      <c r="X55" s="494"/>
      <c r="Y55" s="494"/>
      <c r="Z55" s="494"/>
      <c r="AA55" s="491" t="str">
        <f>IF($S$55="","",VLOOKUP($S$55,武器!$N$2:$S$11,2,FALSE))</f>
        <v/>
      </c>
      <c r="AB55" s="491"/>
      <c r="AC55" s="491"/>
      <c r="AD55" s="491" t="str">
        <f>IF($S$55="","",VLOOKUP($S$55,武器!$N$2:$S$11,3,FALSE))</f>
        <v/>
      </c>
      <c r="AE55" s="491"/>
      <c r="AF55" s="491"/>
      <c r="AG55" s="491" t="str">
        <f>IF($S$55="","",VLOOKUP($S$55,武器!$N$2:$S$11,5,FALSE))</f>
        <v/>
      </c>
      <c r="AH55" s="491"/>
      <c r="AI55" s="491" t="str">
        <f>IF($S$55="","",VLOOKUP($S$55,武器!$N$2:$S$11,4,FALSE))</f>
        <v/>
      </c>
      <c r="AJ55" s="491"/>
      <c r="AK55" s="495"/>
      <c r="AL55" s="242"/>
      <c r="AM55" s="243"/>
      <c r="AN55" s="243"/>
      <c r="AO55" s="243"/>
      <c r="AP55" s="243"/>
      <c r="AQ55" s="243"/>
      <c r="AR55" s="243"/>
      <c r="AS55" s="243"/>
      <c r="AT55" s="243"/>
      <c r="AU55" s="256"/>
      <c r="AV55" s="256"/>
      <c r="AW55" s="256"/>
      <c r="AX55" s="256"/>
      <c r="AY55" s="256"/>
      <c r="AZ55" s="256"/>
      <c r="BA55" s="256"/>
      <c r="BB55" s="256"/>
      <c r="BC55" s="256"/>
      <c r="BD55" s="257"/>
      <c r="BE55" s="427"/>
      <c r="BF55" s="243"/>
      <c r="BG55" s="243"/>
      <c r="BH55" s="243"/>
      <c r="BI55" s="243"/>
      <c r="BJ55" s="243"/>
      <c r="BK55" s="243"/>
      <c r="BL55" s="243"/>
      <c r="BM55" s="256"/>
      <c r="BN55" s="256"/>
      <c r="BO55" s="256"/>
      <c r="BP55" s="256"/>
      <c r="BQ55" s="256"/>
      <c r="BR55" s="256"/>
      <c r="BS55" s="256"/>
      <c r="BT55" s="256"/>
      <c r="BU55" s="256"/>
      <c r="BV55" s="274"/>
    </row>
    <row r="56" spans="1:74" ht="14.25" thickBot="1">
      <c r="A56" s="530" t="s">
        <v>235</v>
      </c>
      <c r="B56" s="531"/>
      <c r="C56" s="531"/>
      <c r="D56" s="531"/>
      <c r="E56" s="532"/>
      <c r="F56" s="533"/>
      <c r="G56" s="534"/>
      <c r="H56" s="510">
        <f>IF(F56=0,0,F56+$H$25)</f>
        <v>0</v>
      </c>
      <c r="I56" s="535"/>
      <c r="J56" s="99"/>
      <c r="K56" s="100"/>
      <c r="L56" s="100"/>
      <c r="M56" s="100"/>
      <c r="N56" s="100"/>
      <c r="O56" s="101"/>
      <c r="P56" s="102"/>
      <c r="Q56" s="103">
        <f t="shared" si="5"/>
        <v>0</v>
      </c>
      <c r="R56" s="104"/>
      <c r="S56" s="496"/>
      <c r="T56" s="434"/>
      <c r="U56" s="434"/>
      <c r="V56" s="434"/>
      <c r="W56" s="434"/>
      <c r="X56" s="434"/>
      <c r="Y56" s="434"/>
      <c r="Z56" s="434"/>
      <c r="AA56" s="491" t="str">
        <f>IF($S$56="","",VLOOKUP($S$56,武器!$N$2:$S$11,2,FALSE))</f>
        <v/>
      </c>
      <c r="AB56" s="491"/>
      <c r="AC56" s="491"/>
      <c r="AD56" s="491" t="str">
        <f>IF($S$56="","",VLOOKUP($S$56,武器!$N$2:$S$11,3,FALSE))</f>
        <v/>
      </c>
      <c r="AE56" s="491"/>
      <c r="AF56" s="491"/>
      <c r="AG56" s="491" t="str">
        <f>IF($S$56="","",VLOOKUP($S$56,武器!$N$2:$S$11,5,FALSE))</f>
        <v/>
      </c>
      <c r="AH56" s="491"/>
      <c r="AI56" s="491" t="str">
        <f>IF($S$56="","",VLOOKUP($S$56,武器!$N$2:$S$11,4,FALSE))</f>
        <v/>
      </c>
      <c r="AJ56" s="491"/>
      <c r="AK56" s="495"/>
      <c r="AL56" s="242"/>
      <c r="AM56" s="243"/>
      <c r="AN56" s="243"/>
      <c r="AO56" s="243"/>
      <c r="AP56" s="243"/>
      <c r="AQ56" s="243"/>
      <c r="AR56" s="243"/>
      <c r="AS56" s="243"/>
      <c r="AT56" s="243"/>
      <c r="AU56" s="256"/>
      <c r="AV56" s="256"/>
      <c r="AW56" s="256"/>
      <c r="AX56" s="256"/>
      <c r="AY56" s="256"/>
      <c r="AZ56" s="256"/>
      <c r="BA56" s="256"/>
      <c r="BB56" s="256"/>
      <c r="BC56" s="256"/>
      <c r="BD56" s="257"/>
      <c r="BE56" s="427"/>
      <c r="BF56" s="243"/>
      <c r="BG56" s="243"/>
      <c r="BH56" s="243"/>
      <c r="BI56" s="243"/>
      <c r="BJ56" s="243"/>
      <c r="BK56" s="243"/>
      <c r="BL56" s="243"/>
      <c r="BM56" s="256"/>
      <c r="BN56" s="256"/>
      <c r="BO56" s="256"/>
      <c r="BP56" s="256"/>
      <c r="BQ56" s="256"/>
      <c r="BR56" s="256"/>
      <c r="BS56" s="256"/>
      <c r="BT56" s="256"/>
      <c r="BU56" s="256"/>
      <c r="BV56" s="274"/>
    </row>
    <row r="57" spans="1:74">
      <c r="A57" s="344" t="s">
        <v>68</v>
      </c>
      <c r="B57" s="537"/>
      <c r="C57" s="537"/>
      <c r="D57" s="537"/>
      <c r="E57" s="537"/>
      <c r="F57" s="537"/>
      <c r="G57" s="537"/>
      <c r="H57" s="537"/>
      <c r="I57" s="537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3"/>
      <c r="AL57" s="242"/>
      <c r="AM57" s="243"/>
      <c r="AN57" s="243"/>
      <c r="AO57" s="243"/>
      <c r="AP57" s="243"/>
      <c r="AQ57" s="243"/>
      <c r="AR57" s="243"/>
      <c r="AS57" s="243"/>
      <c r="AT57" s="243"/>
      <c r="AU57" s="256"/>
      <c r="AV57" s="256"/>
      <c r="AW57" s="256"/>
      <c r="AX57" s="256"/>
      <c r="AY57" s="256"/>
      <c r="AZ57" s="256"/>
      <c r="BA57" s="256"/>
      <c r="BB57" s="256"/>
      <c r="BC57" s="256"/>
      <c r="BD57" s="257"/>
      <c r="BE57" s="427"/>
      <c r="BF57" s="243"/>
      <c r="BG57" s="243"/>
      <c r="BH57" s="243"/>
      <c r="BI57" s="243"/>
      <c r="BJ57" s="243"/>
      <c r="BK57" s="243"/>
      <c r="BL57" s="243"/>
      <c r="BM57" s="256"/>
      <c r="BN57" s="256"/>
      <c r="BO57" s="256"/>
      <c r="BP57" s="256"/>
      <c r="BQ57" s="256"/>
      <c r="BR57" s="256"/>
      <c r="BS57" s="256"/>
      <c r="BT57" s="256"/>
      <c r="BU57" s="256"/>
      <c r="BV57" s="274"/>
    </row>
    <row r="58" spans="1:74">
      <c r="A58" s="536" t="s">
        <v>16</v>
      </c>
      <c r="B58" s="259"/>
      <c r="C58" s="259"/>
      <c r="D58" s="259"/>
      <c r="E58" s="259"/>
      <c r="F58" s="259"/>
      <c r="G58" s="259"/>
      <c r="H58" s="519" t="s">
        <v>111</v>
      </c>
      <c r="I58" s="519"/>
      <c r="J58" s="259" t="s">
        <v>71</v>
      </c>
      <c r="K58" s="259"/>
      <c r="L58" s="259"/>
      <c r="M58" s="259" t="s">
        <v>69</v>
      </c>
      <c r="N58" s="259"/>
      <c r="O58" s="519" t="s">
        <v>110</v>
      </c>
      <c r="P58" s="519"/>
      <c r="Q58" s="539" t="s">
        <v>109</v>
      </c>
      <c r="R58" s="259"/>
      <c r="S58" s="259" t="s">
        <v>104</v>
      </c>
      <c r="T58" s="259"/>
      <c r="U58" s="259" t="s">
        <v>70</v>
      </c>
      <c r="V58" s="259"/>
      <c r="W58" s="259"/>
      <c r="X58" s="259"/>
      <c r="Y58" s="259"/>
      <c r="Z58" s="259"/>
      <c r="AA58" s="259"/>
      <c r="AB58" s="259"/>
      <c r="AC58" s="259" t="s">
        <v>73</v>
      </c>
      <c r="AD58" s="259"/>
      <c r="AE58" s="259" t="s">
        <v>114</v>
      </c>
      <c r="AF58" s="259"/>
      <c r="AG58" s="259" t="s">
        <v>115</v>
      </c>
      <c r="AH58" s="259"/>
      <c r="AI58" s="259"/>
      <c r="AJ58" s="259"/>
      <c r="AK58" s="304"/>
      <c r="AL58" s="242"/>
      <c r="AM58" s="243"/>
      <c r="AN58" s="243"/>
      <c r="AO58" s="243"/>
      <c r="AP58" s="243"/>
      <c r="AQ58" s="243"/>
      <c r="AR58" s="243"/>
      <c r="AS58" s="243"/>
      <c r="AT58" s="243"/>
      <c r="AU58" s="256"/>
      <c r="AV58" s="256"/>
      <c r="AW58" s="256"/>
      <c r="AX58" s="256"/>
      <c r="AY58" s="256"/>
      <c r="AZ58" s="256"/>
      <c r="BA58" s="256"/>
      <c r="BB58" s="256"/>
      <c r="BC58" s="256"/>
      <c r="BD58" s="257"/>
      <c r="BE58" s="427"/>
      <c r="BF58" s="243"/>
      <c r="BG58" s="243"/>
      <c r="BH58" s="243"/>
      <c r="BI58" s="243"/>
      <c r="BJ58" s="243"/>
      <c r="BK58" s="243"/>
      <c r="BL58" s="243"/>
      <c r="BM58" s="256"/>
      <c r="BN58" s="256"/>
      <c r="BO58" s="256"/>
      <c r="BP58" s="256"/>
      <c r="BQ58" s="256"/>
      <c r="BR58" s="256"/>
      <c r="BS58" s="256"/>
      <c r="BT58" s="256"/>
      <c r="BU58" s="256"/>
      <c r="BV58" s="274"/>
    </row>
    <row r="59" spans="1:74">
      <c r="A59" s="492"/>
      <c r="B59" s="103"/>
      <c r="C59" s="103"/>
      <c r="D59" s="103"/>
      <c r="E59" s="103"/>
      <c r="F59" s="103"/>
      <c r="G59" s="103"/>
      <c r="H59" s="520"/>
      <c r="I59" s="520"/>
      <c r="J59" s="103"/>
      <c r="K59" s="103"/>
      <c r="L59" s="103"/>
      <c r="M59" s="103"/>
      <c r="N59" s="103"/>
      <c r="O59" s="520"/>
      <c r="P59" s="520"/>
      <c r="Q59" s="103"/>
      <c r="R59" s="103"/>
      <c r="S59" s="103"/>
      <c r="T59" s="103"/>
      <c r="U59" s="391" t="s">
        <v>105</v>
      </c>
      <c r="V59" s="391"/>
      <c r="W59" s="391" t="s">
        <v>106</v>
      </c>
      <c r="X59" s="391"/>
      <c r="Y59" s="391" t="s">
        <v>107</v>
      </c>
      <c r="Z59" s="391"/>
      <c r="AA59" s="391" t="s">
        <v>108</v>
      </c>
      <c r="AB59" s="391"/>
      <c r="AC59" s="103"/>
      <c r="AD59" s="103"/>
      <c r="AE59" s="103"/>
      <c r="AF59" s="103"/>
      <c r="AG59" s="103"/>
      <c r="AH59" s="103"/>
      <c r="AI59" s="103"/>
      <c r="AJ59" s="103"/>
      <c r="AK59" s="104"/>
      <c r="AL59" s="242"/>
      <c r="AM59" s="243"/>
      <c r="AN59" s="243"/>
      <c r="AO59" s="243"/>
      <c r="AP59" s="243"/>
      <c r="AQ59" s="243"/>
      <c r="AR59" s="243"/>
      <c r="AS59" s="243"/>
      <c r="AT59" s="243"/>
      <c r="AU59" s="256"/>
      <c r="AV59" s="256"/>
      <c r="AW59" s="256"/>
      <c r="AX59" s="256"/>
      <c r="AY59" s="256"/>
      <c r="AZ59" s="256"/>
      <c r="BA59" s="256"/>
      <c r="BB59" s="256"/>
      <c r="BC59" s="256"/>
      <c r="BD59" s="257"/>
      <c r="BE59" s="427"/>
      <c r="BF59" s="243"/>
      <c r="BG59" s="243"/>
      <c r="BH59" s="243"/>
      <c r="BI59" s="243"/>
      <c r="BJ59" s="243"/>
      <c r="BK59" s="243"/>
      <c r="BL59" s="243"/>
      <c r="BM59" s="256"/>
      <c r="BN59" s="256"/>
      <c r="BO59" s="256"/>
      <c r="BP59" s="256"/>
      <c r="BQ59" s="256"/>
      <c r="BR59" s="256"/>
      <c r="BS59" s="256"/>
      <c r="BT59" s="256"/>
      <c r="BU59" s="256"/>
      <c r="BV59" s="274"/>
    </row>
    <row r="60" spans="1:74">
      <c r="A60" s="517"/>
      <c r="B60" s="518"/>
      <c r="C60" s="518"/>
      <c r="D60" s="518"/>
      <c r="E60" s="518"/>
      <c r="F60" s="518"/>
      <c r="G60" s="518"/>
      <c r="H60" s="477" t="str">
        <f>IF($A60="","",VLOOKUP($A60,武器!$A$2:$L$13,2,FALSE))</f>
        <v/>
      </c>
      <c r="I60" s="477"/>
      <c r="J60" s="477" t="str">
        <f>IF($A60="","",VLOOKUP($A60,武器!$A$2:$L$13,3,FALSE))</f>
        <v/>
      </c>
      <c r="K60" s="477"/>
      <c r="L60" s="477"/>
      <c r="M60" s="477" t="str">
        <f>IF($A60="","",VLOOKUP($A60,武器!$A$2:$L$13,4,FALSE))</f>
        <v/>
      </c>
      <c r="N60" s="477"/>
      <c r="O60" s="477" t="str">
        <f>IF($A60="","",VLOOKUP($A60,武器!$A$2:$L$13,5,FALSE))</f>
        <v/>
      </c>
      <c r="P60" s="477"/>
      <c r="Q60" s="477" t="str">
        <f>IF($A60="","",VLOOKUP($A60,武器!$A$2:$L$13,6,FALSE))</f>
        <v/>
      </c>
      <c r="R60" s="477"/>
      <c r="S60" s="477" t="str">
        <f>IF($A60="","",VLOOKUP($A60,武器!$A$2:$L$13,7,FALSE))</f>
        <v/>
      </c>
      <c r="T60" s="477"/>
      <c r="U60" s="477" t="str">
        <f>IF($A60="","",VLOOKUP($A60,武器!$A$2:$L$13,8,FALSE))</f>
        <v/>
      </c>
      <c r="V60" s="477"/>
      <c r="W60" s="477" t="str">
        <f>IF($A60="","",VLOOKUP($A60,武器!$A$2:$L$13,9,FALSE))</f>
        <v/>
      </c>
      <c r="X60" s="477"/>
      <c r="Y60" s="477" t="str">
        <f>IF($A60="","",VLOOKUP($A60,武器!$A$2:$L$13,10,FALSE))</f>
        <v/>
      </c>
      <c r="Z60" s="477"/>
      <c r="AA60" s="477" t="str">
        <f>IF($A60="","",VLOOKUP($A60,武器!$A$2:$L$13,11,FALSE))</f>
        <v/>
      </c>
      <c r="AB60" s="477"/>
      <c r="AC60" s="477"/>
      <c r="AD60" s="477"/>
      <c r="AE60" s="513"/>
      <c r="AF60" s="513"/>
      <c r="AG60" s="437"/>
      <c r="AH60" s="437"/>
      <c r="AI60" s="437"/>
      <c r="AJ60" s="437"/>
      <c r="AK60" s="438"/>
      <c r="AL60" s="242"/>
      <c r="AM60" s="243"/>
      <c r="AN60" s="243"/>
      <c r="AO60" s="243"/>
      <c r="AP60" s="243"/>
      <c r="AQ60" s="243"/>
      <c r="AR60" s="243"/>
      <c r="AS60" s="243"/>
      <c r="AT60" s="243"/>
      <c r="AU60" s="256"/>
      <c r="AV60" s="256"/>
      <c r="AW60" s="256"/>
      <c r="AX60" s="256"/>
      <c r="AY60" s="256"/>
      <c r="AZ60" s="256"/>
      <c r="BA60" s="256"/>
      <c r="BB60" s="256"/>
      <c r="BC60" s="256"/>
      <c r="BD60" s="257"/>
      <c r="BE60" s="427"/>
      <c r="BF60" s="243"/>
      <c r="BG60" s="243"/>
      <c r="BH60" s="243"/>
      <c r="BI60" s="243"/>
      <c r="BJ60" s="243"/>
      <c r="BK60" s="243"/>
      <c r="BL60" s="243"/>
      <c r="BM60" s="256"/>
      <c r="BN60" s="256"/>
      <c r="BO60" s="256"/>
      <c r="BP60" s="256"/>
      <c r="BQ60" s="256"/>
      <c r="BR60" s="256"/>
      <c r="BS60" s="256"/>
      <c r="BT60" s="256"/>
      <c r="BU60" s="256"/>
      <c r="BV60" s="274"/>
    </row>
    <row r="61" spans="1:74">
      <c r="A61" s="515"/>
      <c r="B61" s="516"/>
      <c r="C61" s="516"/>
      <c r="D61" s="516"/>
      <c r="E61" s="516"/>
      <c r="F61" s="516"/>
      <c r="G61" s="516"/>
      <c r="H61" s="402" t="str">
        <f>IF($A61="","",VLOOKUP($A61,武器!$A$2:$L$13,2,FALSE))</f>
        <v/>
      </c>
      <c r="I61" s="402"/>
      <c r="J61" s="402" t="str">
        <f>IF($A61="","",VLOOKUP($A61,武器!$A$2:$L$13,3,FALSE))</f>
        <v/>
      </c>
      <c r="K61" s="402"/>
      <c r="L61" s="402"/>
      <c r="M61" s="402" t="str">
        <f>IF($A61="","",VLOOKUP($A61,武器!$A$2:$L$13,4,FALSE))</f>
        <v/>
      </c>
      <c r="N61" s="402"/>
      <c r="O61" s="402" t="str">
        <f>IF($A61="","",VLOOKUP($A61,武器!$A$2:$L$13,5,FALSE))</f>
        <v/>
      </c>
      <c r="P61" s="402"/>
      <c r="Q61" s="402" t="str">
        <f>IF($A61="","",VLOOKUP($A61,武器!$A$2:$L$13,6,FALSE))</f>
        <v/>
      </c>
      <c r="R61" s="402"/>
      <c r="S61" s="402" t="str">
        <f>IF($A61="","",VLOOKUP($A61,武器!$A$2:$L$13,7,FALSE))</f>
        <v/>
      </c>
      <c r="T61" s="402"/>
      <c r="U61" s="402" t="str">
        <f>IF($A61="","",VLOOKUP($A61,武器!$A$2:$L$13,8,FALSE))</f>
        <v/>
      </c>
      <c r="V61" s="402"/>
      <c r="W61" s="402" t="str">
        <f>IF($A61="","",VLOOKUP($A61,武器!$A$2:$L$13,9,FALSE))</f>
        <v/>
      </c>
      <c r="X61" s="402"/>
      <c r="Y61" s="402" t="str">
        <f>IF($A61="","",VLOOKUP($A61,武器!$A$2:$L$13,10,FALSE))</f>
        <v/>
      </c>
      <c r="Z61" s="402"/>
      <c r="AA61" s="402" t="str">
        <f>IF($A61="","",VLOOKUP($A61,武器!$A$2:$L$13,11,FALSE))</f>
        <v/>
      </c>
      <c r="AB61" s="402"/>
      <c r="AC61" s="402"/>
      <c r="AD61" s="402"/>
      <c r="AE61" s="514"/>
      <c r="AF61" s="514"/>
      <c r="AG61" s="189"/>
      <c r="AH61" s="189"/>
      <c r="AI61" s="189"/>
      <c r="AJ61" s="189"/>
      <c r="AK61" s="419"/>
      <c r="AL61" s="242"/>
      <c r="AM61" s="243"/>
      <c r="AN61" s="243"/>
      <c r="AO61" s="243"/>
      <c r="AP61" s="243"/>
      <c r="AQ61" s="243"/>
      <c r="AR61" s="243"/>
      <c r="AS61" s="243"/>
      <c r="AT61" s="243"/>
      <c r="AU61" s="256"/>
      <c r="AV61" s="256"/>
      <c r="AW61" s="256"/>
      <c r="AX61" s="256"/>
      <c r="AY61" s="256"/>
      <c r="AZ61" s="256"/>
      <c r="BA61" s="256"/>
      <c r="BB61" s="256"/>
      <c r="BC61" s="256"/>
      <c r="BD61" s="257"/>
      <c r="BE61" s="427"/>
      <c r="BF61" s="243"/>
      <c r="BG61" s="243"/>
      <c r="BH61" s="243"/>
      <c r="BI61" s="243"/>
      <c r="BJ61" s="243"/>
      <c r="BK61" s="243"/>
      <c r="BL61" s="243"/>
      <c r="BM61" s="256"/>
      <c r="BN61" s="256"/>
      <c r="BO61" s="256"/>
      <c r="BP61" s="256"/>
      <c r="BQ61" s="256"/>
      <c r="BR61" s="256"/>
      <c r="BS61" s="256"/>
      <c r="BT61" s="256"/>
      <c r="BU61" s="256"/>
      <c r="BV61" s="274"/>
    </row>
    <row r="62" spans="1:74" ht="14.25" thickBot="1">
      <c r="A62" s="515"/>
      <c r="B62" s="516"/>
      <c r="C62" s="516"/>
      <c r="D62" s="516"/>
      <c r="E62" s="516"/>
      <c r="F62" s="516"/>
      <c r="G62" s="516"/>
      <c r="H62" s="402" t="str">
        <f>IF($A62="","",VLOOKUP($A62,武器!$A$2:$L$13,2,FALSE))</f>
        <v/>
      </c>
      <c r="I62" s="402"/>
      <c r="J62" s="402" t="str">
        <f>IF($A62="","",VLOOKUP($A62,武器!$A$2:$L$13,3,FALSE))</f>
        <v/>
      </c>
      <c r="K62" s="402"/>
      <c r="L62" s="402"/>
      <c r="M62" s="402" t="str">
        <f>IF($A62="","",VLOOKUP($A62,武器!$A$2:$L$13,4,FALSE))</f>
        <v/>
      </c>
      <c r="N62" s="402"/>
      <c r="O62" s="402" t="str">
        <f>IF($A62="","",VLOOKUP($A62,武器!$A$2:$L$13,5,FALSE))</f>
        <v/>
      </c>
      <c r="P62" s="402"/>
      <c r="Q62" s="402" t="str">
        <f>IF($A62="","",VLOOKUP($A62,武器!$A$2:$L$13,6,FALSE))</f>
        <v/>
      </c>
      <c r="R62" s="402"/>
      <c r="S62" s="402" t="str">
        <f>IF($A62="","",VLOOKUP($A62,武器!$A$2:$L$13,7,FALSE))</f>
        <v/>
      </c>
      <c r="T62" s="402"/>
      <c r="U62" s="402" t="str">
        <f>IF($A62="","",VLOOKUP($A62,武器!$A$2:$L$13,8,FALSE))</f>
        <v/>
      </c>
      <c r="V62" s="402"/>
      <c r="W62" s="402" t="str">
        <f>IF($A62="","",VLOOKUP($A62,武器!$A$2:$L$13,9,FALSE))</f>
        <v/>
      </c>
      <c r="X62" s="402"/>
      <c r="Y62" s="402" t="str">
        <f>IF($A62="","",VLOOKUP($A62,武器!$A$2:$L$13,10,FALSE))</f>
        <v/>
      </c>
      <c r="Z62" s="402"/>
      <c r="AA62" s="402" t="str">
        <f>IF($A62="","",VLOOKUP($A62,武器!$A$2:$L$13,11,FALSE))</f>
        <v/>
      </c>
      <c r="AB62" s="402"/>
      <c r="AC62" s="402"/>
      <c r="AD62" s="402"/>
      <c r="AE62" s="514"/>
      <c r="AF62" s="514"/>
      <c r="AG62" s="189"/>
      <c r="AH62" s="189"/>
      <c r="AI62" s="189"/>
      <c r="AJ62" s="189"/>
      <c r="AK62" s="419"/>
      <c r="AL62" s="428"/>
      <c r="AM62" s="429"/>
      <c r="AN62" s="429"/>
      <c r="AO62" s="429"/>
      <c r="AP62" s="429"/>
      <c r="AQ62" s="429"/>
      <c r="AR62" s="429"/>
      <c r="AS62" s="429"/>
      <c r="AT62" s="429"/>
      <c r="AU62" s="278"/>
      <c r="AV62" s="278"/>
      <c r="AW62" s="278"/>
      <c r="AX62" s="278"/>
      <c r="AY62" s="278"/>
      <c r="AZ62" s="278"/>
      <c r="BA62" s="278"/>
      <c r="BB62" s="278"/>
      <c r="BC62" s="278"/>
      <c r="BD62" s="430"/>
      <c r="BE62" s="431"/>
      <c r="BF62" s="429"/>
      <c r="BG62" s="429"/>
      <c r="BH62" s="429"/>
      <c r="BI62" s="429"/>
      <c r="BJ62" s="429"/>
      <c r="BK62" s="429"/>
      <c r="BL62" s="429"/>
      <c r="BM62" s="278"/>
      <c r="BN62" s="278"/>
      <c r="BO62" s="278"/>
      <c r="BP62" s="278"/>
      <c r="BQ62" s="278"/>
      <c r="BR62" s="278"/>
      <c r="BS62" s="278"/>
      <c r="BT62" s="278"/>
      <c r="BU62" s="278"/>
      <c r="BV62" s="279"/>
    </row>
  </sheetData>
  <mergeCells count="977">
    <mergeCell ref="L22:O23"/>
    <mergeCell ref="P22:Q23"/>
    <mergeCell ref="R22:S23"/>
    <mergeCell ref="A21:S21"/>
    <mergeCell ref="T22:U23"/>
    <mergeCell ref="V22:W23"/>
    <mergeCell ref="T21:AK21"/>
    <mergeCell ref="BU39:BV39"/>
    <mergeCell ref="BU40:BV40"/>
    <mergeCell ref="AS34:AT35"/>
    <mergeCell ref="AS36:AT36"/>
    <mergeCell ref="AB37:AI37"/>
    <mergeCell ref="AJ37:AK37"/>
    <mergeCell ref="B28:E28"/>
    <mergeCell ref="F29:G29"/>
    <mergeCell ref="A35:E35"/>
    <mergeCell ref="B36:E36"/>
    <mergeCell ref="F35:G35"/>
    <mergeCell ref="F36:G36"/>
    <mergeCell ref="AF22:AG23"/>
    <mergeCell ref="C25:G25"/>
    <mergeCell ref="Q30:R30"/>
    <mergeCell ref="Q31:R31"/>
    <mergeCell ref="O26:P26"/>
    <mergeCell ref="BU41:BV41"/>
    <mergeCell ref="BU42:BV42"/>
    <mergeCell ref="BS42:BT42"/>
    <mergeCell ref="A13:C14"/>
    <mergeCell ref="D13:E14"/>
    <mergeCell ref="F13:G14"/>
    <mergeCell ref="H13:I14"/>
    <mergeCell ref="A22:C23"/>
    <mergeCell ref="D22:E23"/>
    <mergeCell ref="AB19:AE19"/>
    <mergeCell ref="AF19:AH19"/>
    <mergeCell ref="BS36:BT36"/>
    <mergeCell ref="BS40:BT40"/>
    <mergeCell ref="BS38:BT38"/>
    <mergeCell ref="AU41:AW41"/>
    <mergeCell ref="AU42:AW42"/>
    <mergeCell ref="AX36:AY36"/>
    <mergeCell ref="AX37:AY37"/>
    <mergeCell ref="AX38:AY38"/>
    <mergeCell ref="AX39:AY39"/>
    <mergeCell ref="AX40:AY40"/>
    <mergeCell ref="AX42:AY42"/>
    <mergeCell ref="BD42:BE42"/>
    <mergeCell ref="BB40:BC40"/>
    <mergeCell ref="BU5:BV6"/>
    <mergeCell ref="BU7:BV8"/>
    <mergeCell ref="AX6:AY6"/>
    <mergeCell ref="AZ6:BA6"/>
    <mergeCell ref="AR5:AW5"/>
    <mergeCell ref="AX7:AY8"/>
    <mergeCell ref="AZ7:BA8"/>
    <mergeCell ref="BB5:BC6"/>
    <mergeCell ref="BD5:BE6"/>
    <mergeCell ref="BN5:BO6"/>
    <mergeCell ref="BN7:BO8"/>
    <mergeCell ref="BH5:BI6"/>
    <mergeCell ref="BJ5:BK6"/>
    <mergeCell ref="BJ7:BK8"/>
    <mergeCell ref="A43:A46"/>
    <mergeCell ref="J46:J47"/>
    <mergeCell ref="B43:E43"/>
    <mergeCell ref="H48:I48"/>
    <mergeCell ref="B44:E44"/>
    <mergeCell ref="B45:E45"/>
    <mergeCell ref="H50:I50"/>
    <mergeCell ref="J42:J44"/>
    <mergeCell ref="H46:I46"/>
    <mergeCell ref="H47:I47"/>
    <mergeCell ref="B49:E49"/>
    <mergeCell ref="F47:G47"/>
    <mergeCell ref="F46:G46"/>
    <mergeCell ref="B50:E50"/>
    <mergeCell ref="F49:G49"/>
    <mergeCell ref="H49:I49"/>
    <mergeCell ref="A42:E42"/>
    <mergeCell ref="F48:G48"/>
    <mergeCell ref="A47:E47"/>
    <mergeCell ref="B48:E48"/>
    <mergeCell ref="F45:G45"/>
    <mergeCell ref="F43:G43"/>
    <mergeCell ref="F50:G50"/>
    <mergeCell ref="J49:J50"/>
    <mergeCell ref="BL36:BM36"/>
    <mergeCell ref="BF37:BG37"/>
    <mergeCell ref="BN36:BP36"/>
    <mergeCell ref="BD40:BE40"/>
    <mergeCell ref="BD41:BE41"/>
    <mergeCell ref="BH42:BI42"/>
    <mergeCell ref="BJ42:BK42"/>
    <mergeCell ref="BL42:BM42"/>
    <mergeCell ref="BB42:BC42"/>
    <mergeCell ref="BN41:BP41"/>
    <mergeCell ref="BN42:BP42"/>
    <mergeCell ref="BL39:BM39"/>
    <mergeCell ref="BF40:BG40"/>
    <mergeCell ref="BH40:BI40"/>
    <mergeCell ref="BJ40:BK40"/>
    <mergeCell ref="BL40:BM40"/>
    <mergeCell ref="BF41:BG41"/>
    <mergeCell ref="BH41:BI41"/>
    <mergeCell ref="BJ41:BK41"/>
    <mergeCell ref="BL41:BM41"/>
    <mergeCell ref="H45:I45"/>
    <mergeCell ref="H43:I43"/>
    <mergeCell ref="F39:G39"/>
    <mergeCell ref="H44:I44"/>
    <mergeCell ref="H39:I39"/>
    <mergeCell ref="F44:G44"/>
    <mergeCell ref="J51:N51"/>
    <mergeCell ref="Q50:R50"/>
    <mergeCell ref="S45:W45"/>
    <mergeCell ref="S46:W46"/>
    <mergeCell ref="F42:G42"/>
    <mergeCell ref="H42:I42"/>
    <mergeCell ref="K39:N39"/>
    <mergeCell ref="J39:J40"/>
    <mergeCell ref="K40:N40"/>
    <mergeCell ref="F40:G40"/>
    <mergeCell ref="H40:I40"/>
    <mergeCell ref="A52:A54"/>
    <mergeCell ref="B52:E52"/>
    <mergeCell ref="B53:E53"/>
    <mergeCell ref="B54:E54"/>
    <mergeCell ref="F52:G52"/>
    <mergeCell ref="H52:I52"/>
    <mergeCell ref="F53:G53"/>
    <mergeCell ref="H53:I53"/>
    <mergeCell ref="F54:G54"/>
    <mergeCell ref="H54:I54"/>
    <mergeCell ref="AJ38:AK38"/>
    <mergeCell ref="AB34:AI34"/>
    <mergeCell ref="AB40:AI40"/>
    <mergeCell ref="AJ40:AK40"/>
    <mergeCell ref="AB39:AI39"/>
    <mergeCell ref="AJ39:AK39"/>
    <mergeCell ref="AJ44:AK44"/>
    <mergeCell ref="AB43:AI43"/>
    <mergeCell ref="AB38:AI38"/>
    <mergeCell ref="AB36:AI36"/>
    <mergeCell ref="AY48:AZ48"/>
    <mergeCell ref="BA48:BB48"/>
    <mergeCell ref="BC48:BD48"/>
    <mergeCell ref="BE48:BL48"/>
    <mergeCell ref="AX43:AY43"/>
    <mergeCell ref="AZ43:BA43"/>
    <mergeCell ref="AI50:AK50"/>
    <mergeCell ref="AI51:AK51"/>
    <mergeCell ref="AD51:AF51"/>
    <mergeCell ref="AG51:AH51"/>
    <mergeCell ref="AG50:AH50"/>
    <mergeCell ref="S51:Z51"/>
    <mergeCell ref="S52:Z52"/>
    <mergeCell ref="AG54:AH54"/>
    <mergeCell ref="K50:N50"/>
    <mergeCell ref="AI52:AK52"/>
    <mergeCell ref="AF53:AI53"/>
    <mergeCell ref="AJ53:AK53"/>
    <mergeCell ref="AL47:AT47"/>
    <mergeCell ref="AL48:AT48"/>
    <mergeCell ref="AG52:AH52"/>
    <mergeCell ref="U58:AB58"/>
    <mergeCell ref="AZ34:BA35"/>
    <mergeCell ref="AU34:AW35"/>
    <mergeCell ref="AZ37:BA37"/>
    <mergeCell ref="AZ38:BA38"/>
    <mergeCell ref="AZ39:BA39"/>
    <mergeCell ref="AZ40:BA40"/>
    <mergeCell ref="AU40:AW40"/>
    <mergeCell ref="AS40:AT40"/>
    <mergeCell ref="AS41:AT41"/>
    <mergeCell ref="AS42:AT42"/>
    <mergeCell ref="AS43:AT43"/>
    <mergeCell ref="A57:AK57"/>
    <mergeCell ref="AA51:AC51"/>
    <mergeCell ref="AD52:AF52"/>
    <mergeCell ref="Q58:R59"/>
    <mergeCell ref="S48:W48"/>
    <mergeCell ref="AJ43:AK43"/>
    <mergeCell ref="AB41:AI41"/>
    <mergeCell ref="AJ41:AK41"/>
    <mergeCell ref="S47:W47"/>
    <mergeCell ref="AB44:AI44"/>
    <mergeCell ref="K47:N47"/>
    <mergeCell ref="S50:Z50"/>
    <mergeCell ref="Y60:Z60"/>
    <mergeCell ref="W60:X60"/>
    <mergeCell ref="U60:V60"/>
    <mergeCell ref="S60:T60"/>
    <mergeCell ref="J48:N48"/>
    <mergeCell ref="H58:I59"/>
    <mergeCell ref="A51:E51"/>
    <mergeCell ref="F51:G51"/>
    <mergeCell ref="H51:I51"/>
    <mergeCell ref="A55:E55"/>
    <mergeCell ref="F55:G55"/>
    <mergeCell ref="H55:I55"/>
    <mergeCell ref="A56:E56"/>
    <mergeCell ref="F56:G56"/>
    <mergeCell ref="H56:I56"/>
    <mergeCell ref="Q48:R48"/>
    <mergeCell ref="Q49:R49"/>
    <mergeCell ref="A58:G59"/>
    <mergeCell ref="A48:A50"/>
    <mergeCell ref="O49:P49"/>
    <mergeCell ref="K49:N49"/>
    <mergeCell ref="M58:N59"/>
    <mergeCell ref="O58:P59"/>
    <mergeCell ref="J58:L59"/>
    <mergeCell ref="AE61:AF61"/>
    <mergeCell ref="AE62:AF62"/>
    <mergeCell ref="AA61:AB61"/>
    <mergeCell ref="S62:T62"/>
    <mergeCell ref="AG60:AK60"/>
    <mergeCell ref="AA60:AB60"/>
    <mergeCell ref="A61:G61"/>
    <mergeCell ref="Q62:R62"/>
    <mergeCell ref="A62:G62"/>
    <mergeCell ref="M60:N60"/>
    <mergeCell ref="O60:P60"/>
    <mergeCell ref="M61:N61"/>
    <mergeCell ref="O61:P61"/>
    <mergeCell ref="M62:N62"/>
    <mergeCell ref="O62:P62"/>
    <mergeCell ref="H60:I60"/>
    <mergeCell ref="J60:L60"/>
    <mergeCell ref="H62:I62"/>
    <mergeCell ref="Q60:R60"/>
    <mergeCell ref="Q61:R61"/>
    <mergeCell ref="A60:G60"/>
    <mergeCell ref="H61:I61"/>
    <mergeCell ref="J62:L62"/>
    <mergeCell ref="J61:L61"/>
    <mergeCell ref="U62:V62"/>
    <mergeCell ref="S58:T59"/>
    <mergeCell ref="W62:X62"/>
    <mergeCell ref="Y62:Z62"/>
    <mergeCell ref="AA62:AB62"/>
    <mergeCell ref="U61:V61"/>
    <mergeCell ref="AA56:AC56"/>
    <mergeCell ref="AI55:AK55"/>
    <mergeCell ref="X45:Y45"/>
    <mergeCell ref="Z45:AA45"/>
    <mergeCell ref="X46:Y46"/>
    <mergeCell ref="Z46:AA46"/>
    <mergeCell ref="X47:Y47"/>
    <mergeCell ref="Z47:AA47"/>
    <mergeCell ref="X48:Y48"/>
    <mergeCell ref="Z48:AA48"/>
    <mergeCell ref="AB47:AK48"/>
    <mergeCell ref="AI54:AK54"/>
    <mergeCell ref="S53:AC53"/>
    <mergeCell ref="AA52:AC52"/>
    <mergeCell ref="S49:AK49"/>
    <mergeCell ref="AG62:AK62"/>
    <mergeCell ref="AG56:AH56"/>
    <mergeCell ref="AC62:AD62"/>
    <mergeCell ref="U59:V59"/>
    <mergeCell ref="W59:X59"/>
    <mergeCell ref="Y59:Z59"/>
    <mergeCell ref="AA59:AB59"/>
    <mergeCell ref="AD54:AF54"/>
    <mergeCell ref="AD55:AF55"/>
    <mergeCell ref="AG61:AK61"/>
    <mergeCell ref="W61:X61"/>
    <mergeCell ref="Y61:Z61"/>
    <mergeCell ref="S54:Z54"/>
    <mergeCell ref="S55:Z55"/>
    <mergeCell ref="AI56:AK56"/>
    <mergeCell ref="AG55:AH55"/>
    <mergeCell ref="AG58:AK59"/>
    <mergeCell ref="S56:Z56"/>
    <mergeCell ref="AA54:AC54"/>
    <mergeCell ref="AA55:AC55"/>
    <mergeCell ref="AD56:AF56"/>
    <mergeCell ref="AC61:AD61"/>
    <mergeCell ref="AC58:AD59"/>
    <mergeCell ref="S61:T61"/>
    <mergeCell ref="AC60:AD60"/>
    <mergeCell ref="AE58:AF59"/>
    <mergeCell ref="AE60:AF60"/>
    <mergeCell ref="O27:P27"/>
    <mergeCell ref="S25:T25"/>
    <mergeCell ref="Q26:R26"/>
    <mergeCell ref="S26:W26"/>
    <mergeCell ref="Q32:R32"/>
    <mergeCell ref="Q33:R33"/>
    <mergeCell ref="O35:P35"/>
    <mergeCell ref="Q35:R35"/>
    <mergeCell ref="B29:E29"/>
    <mergeCell ref="A27:E27"/>
    <mergeCell ref="A26:E26"/>
    <mergeCell ref="F26:G26"/>
    <mergeCell ref="H26:I26"/>
    <mergeCell ref="F27:G27"/>
    <mergeCell ref="H27:I27"/>
    <mergeCell ref="J27:N27"/>
    <mergeCell ref="A36:A38"/>
    <mergeCell ref="O29:P29"/>
    <mergeCell ref="Q28:R28"/>
    <mergeCell ref="Q29:R29"/>
    <mergeCell ref="O30:P30"/>
    <mergeCell ref="H33:I33"/>
    <mergeCell ref="Q34:R34"/>
    <mergeCell ref="O34:P34"/>
    <mergeCell ref="O32:P32"/>
    <mergeCell ref="J28:J29"/>
    <mergeCell ref="H30:I30"/>
    <mergeCell ref="J38:N38"/>
    <mergeCell ref="K31:N31"/>
    <mergeCell ref="J31:J33"/>
    <mergeCell ref="K32:N32"/>
    <mergeCell ref="K33:N33"/>
    <mergeCell ref="H37:I37"/>
    <mergeCell ref="F33:G33"/>
    <mergeCell ref="H36:I36"/>
    <mergeCell ref="H38:I38"/>
    <mergeCell ref="J34:N34"/>
    <mergeCell ref="F38:G38"/>
    <mergeCell ref="A40:A41"/>
    <mergeCell ref="B40:E40"/>
    <mergeCell ref="B41:E41"/>
    <mergeCell ref="H29:I29"/>
    <mergeCell ref="F30:G30"/>
    <mergeCell ref="J41:N41"/>
    <mergeCell ref="K28:N28"/>
    <mergeCell ref="K29:N29"/>
    <mergeCell ref="J30:N30"/>
    <mergeCell ref="F41:G41"/>
    <mergeCell ref="H41:I41"/>
    <mergeCell ref="K35:N35"/>
    <mergeCell ref="J35:J37"/>
    <mergeCell ref="K36:N36"/>
    <mergeCell ref="K37:N37"/>
    <mergeCell ref="B38:E38"/>
    <mergeCell ref="F34:G34"/>
    <mergeCell ref="H34:I34"/>
    <mergeCell ref="H35:I35"/>
    <mergeCell ref="F31:G31"/>
    <mergeCell ref="H31:I31"/>
    <mergeCell ref="B37:E37"/>
    <mergeCell ref="A39:E39"/>
    <mergeCell ref="F37:G37"/>
    <mergeCell ref="AL34:AR35"/>
    <mergeCell ref="AL36:AR36"/>
    <mergeCell ref="AL37:AR37"/>
    <mergeCell ref="AL38:AR38"/>
    <mergeCell ref="AS38:AT38"/>
    <mergeCell ref="AL39:AR39"/>
    <mergeCell ref="Q25:R25"/>
    <mergeCell ref="B46:E46"/>
    <mergeCell ref="Q47:R47"/>
    <mergeCell ref="K46:N46"/>
    <mergeCell ref="Q46:R46"/>
    <mergeCell ref="O47:P47"/>
    <mergeCell ref="Q43:R43"/>
    <mergeCell ref="Q45:R45"/>
    <mergeCell ref="K42:N42"/>
    <mergeCell ref="K43:N43"/>
    <mergeCell ref="K44:N44"/>
    <mergeCell ref="O44:P44"/>
    <mergeCell ref="Q44:R44"/>
    <mergeCell ref="O45:P45"/>
    <mergeCell ref="O42:P42"/>
    <mergeCell ref="B30:E30"/>
    <mergeCell ref="F28:G28"/>
    <mergeCell ref="H28:I28"/>
    <mergeCell ref="AX34:AY35"/>
    <mergeCell ref="AZ36:BA36"/>
    <mergeCell ref="BL35:BM35"/>
    <mergeCell ref="BJ35:BK35"/>
    <mergeCell ref="BH35:BI35"/>
    <mergeCell ref="BF35:BG35"/>
    <mergeCell ref="BF34:BM34"/>
    <mergeCell ref="AS39:AT39"/>
    <mergeCell ref="AU36:AW36"/>
    <mergeCell ref="AU37:AW37"/>
    <mergeCell ref="BB39:BC39"/>
    <mergeCell ref="AU38:AW38"/>
    <mergeCell ref="AU39:AW39"/>
    <mergeCell ref="BB34:BC35"/>
    <mergeCell ref="BB36:BC36"/>
    <mergeCell ref="BB37:BC37"/>
    <mergeCell ref="BB38:BC38"/>
    <mergeCell ref="BD34:BE35"/>
    <mergeCell ref="BD38:BE38"/>
    <mergeCell ref="BD39:BE39"/>
    <mergeCell ref="BL38:BM38"/>
    <mergeCell ref="BF39:BG39"/>
    <mergeCell ref="BH39:BI39"/>
    <mergeCell ref="BJ39:BK39"/>
    <mergeCell ref="AJ27:AK27"/>
    <mergeCell ref="AJ36:AK36"/>
    <mergeCell ref="AJ29:AK29"/>
    <mergeCell ref="AB31:AI31"/>
    <mergeCell ref="AB30:AI30"/>
    <mergeCell ref="AJ30:AK30"/>
    <mergeCell ref="AJ31:AK31"/>
    <mergeCell ref="AB32:AI32"/>
    <mergeCell ref="AJ32:AK32"/>
    <mergeCell ref="AB33:AI33"/>
    <mergeCell ref="AJ33:AK33"/>
    <mergeCell ref="AB28:AI28"/>
    <mergeCell ref="AB35:AI35"/>
    <mergeCell ref="AB27:AI27"/>
    <mergeCell ref="AJ34:AK34"/>
    <mergeCell ref="AJ35:AK35"/>
    <mergeCell ref="AF3:AK4"/>
    <mergeCell ref="AC3:AE4"/>
    <mergeCell ref="T3:AB4"/>
    <mergeCell ref="T5:U6"/>
    <mergeCell ref="T14:AA14"/>
    <mergeCell ref="AB15:AE15"/>
    <mergeCell ref="AI5:AK6"/>
    <mergeCell ref="V5:AE6"/>
    <mergeCell ref="AB9:AE9"/>
    <mergeCell ref="AB12:AE12"/>
    <mergeCell ref="AF12:AH12"/>
    <mergeCell ref="AB10:AE10"/>
    <mergeCell ref="AF10:AH10"/>
    <mergeCell ref="AI10:AK10"/>
    <mergeCell ref="AB14:AE14"/>
    <mergeCell ref="AF14:AH14"/>
    <mergeCell ref="AI11:AK11"/>
    <mergeCell ref="AF13:AH13"/>
    <mergeCell ref="AI13:AK13"/>
    <mergeCell ref="CB22:CI22"/>
    <mergeCell ref="BH7:BI8"/>
    <mergeCell ref="BP3:BV4"/>
    <mergeCell ref="BD10:BE10"/>
    <mergeCell ref="BF5:BG6"/>
    <mergeCell ref="BF7:BG8"/>
    <mergeCell ref="BL5:BM6"/>
    <mergeCell ref="BL7:BM8"/>
    <mergeCell ref="BS34:BT35"/>
    <mergeCell ref="BD7:BE8"/>
    <mergeCell ref="BR5:BT6"/>
    <mergeCell ref="BR7:BT8"/>
    <mergeCell ref="BP5:BQ6"/>
    <mergeCell ref="BP7:BQ8"/>
    <mergeCell ref="BD9:BI9"/>
    <mergeCell ref="BH10:BI10"/>
    <mergeCell ref="BH11:BI12"/>
    <mergeCell ref="BF10:BG10"/>
    <mergeCell ref="BF11:BG12"/>
    <mergeCell ref="BD11:BE12"/>
    <mergeCell ref="BQ11:BR12"/>
    <mergeCell ref="BS11:BT12"/>
    <mergeCell ref="BU11:BV12"/>
    <mergeCell ref="BM3:BO4"/>
    <mergeCell ref="BB43:BC43"/>
    <mergeCell ref="BB44:BC44"/>
    <mergeCell ref="BU34:BV35"/>
    <mergeCell ref="BU36:BV36"/>
    <mergeCell ref="BU37:BV37"/>
    <mergeCell ref="BU38:BV38"/>
    <mergeCell ref="BC47:BD47"/>
    <mergeCell ref="BF36:BG36"/>
    <mergeCell ref="BH36:BI36"/>
    <mergeCell ref="BJ36:BK36"/>
    <mergeCell ref="BS41:BT41"/>
    <mergeCell ref="BS39:BT39"/>
    <mergeCell ref="BS37:BT37"/>
    <mergeCell ref="BN37:BP37"/>
    <mergeCell ref="BN38:BP38"/>
    <mergeCell ref="BN39:BP39"/>
    <mergeCell ref="BN40:BP40"/>
    <mergeCell ref="BU44:BV44"/>
    <mergeCell ref="BN44:BP44"/>
    <mergeCell ref="BD44:BE44"/>
    <mergeCell ref="BD43:BE43"/>
    <mergeCell ref="BB41:BC41"/>
    <mergeCell ref="BD36:BE36"/>
    <mergeCell ref="BD37:BE37"/>
    <mergeCell ref="BQ62:BR62"/>
    <mergeCell ref="BS62:BT62"/>
    <mergeCell ref="BU62:BV62"/>
    <mergeCell ref="AL61:AT61"/>
    <mergeCell ref="AU61:AV61"/>
    <mergeCell ref="AW61:AX61"/>
    <mergeCell ref="AY61:AZ61"/>
    <mergeCell ref="BA61:BB61"/>
    <mergeCell ref="BC61:BD61"/>
    <mergeCell ref="BE61:BL61"/>
    <mergeCell ref="BM61:BN61"/>
    <mergeCell ref="BO61:BP61"/>
    <mergeCell ref="AL62:AT62"/>
    <mergeCell ref="AU62:AV62"/>
    <mergeCell ref="AW62:AX62"/>
    <mergeCell ref="AY62:AZ62"/>
    <mergeCell ref="BA62:BB62"/>
    <mergeCell ref="BC62:BD62"/>
    <mergeCell ref="BE62:BL62"/>
    <mergeCell ref="BM62:BN62"/>
    <mergeCell ref="BO62:BP62"/>
    <mergeCell ref="BQ61:BR61"/>
    <mergeCell ref="BS61:BT61"/>
    <mergeCell ref="BU61:BV61"/>
    <mergeCell ref="BS60:BT60"/>
    <mergeCell ref="BU60:BV60"/>
    <mergeCell ref="AL59:AT59"/>
    <mergeCell ref="AU59:AV59"/>
    <mergeCell ref="AW59:AX59"/>
    <mergeCell ref="AY59:AZ59"/>
    <mergeCell ref="BA59:BB59"/>
    <mergeCell ref="BC59:BD59"/>
    <mergeCell ref="BE59:BL59"/>
    <mergeCell ref="BM59:BN59"/>
    <mergeCell ref="BO59:BP59"/>
    <mergeCell ref="BQ59:BR59"/>
    <mergeCell ref="BS59:BT59"/>
    <mergeCell ref="BU59:BV59"/>
    <mergeCell ref="AL60:AT60"/>
    <mergeCell ref="AU60:AV60"/>
    <mergeCell ref="AW60:AX60"/>
    <mergeCell ref="AY60:AZ60"/>
    <mergeCell ref="BA60:BB60"/>
    <mergeCell ref="BC60:BD60"/>
    <mergeCell ref="BE60:BL60"/>
    <mergeCell ref="BM60:BN60"/>
    <mergeCell ref="BO60:BP60"/>
    <mergeCell ref="BQ60:BR60"/>
    <mergeCell ref="BQ57:BR57"/>
    <mergeCell ref="BS57:BT57"/>
    <mergeCell ref="BU57:BV57"/>
    <mergeCell ref="AL58:AT58"/>
    <mergeCell ref="AU58:AV58"/>
    <mergeCell ref="AW58:AX58"/>
    <mergeCell ref="AY58:AZ58"/>
    <mergeCell ref="BA58:BB58"/>
    <mergeCell ref="BC58:BD58"/>
    <mergeCell ref="BE58:BL58"/>
    <mergeCell ref="BM58:BN58"/>
    <mergeCell ref="BO58:BP58"/>
    <mergeCell ref="BQ58:BR58"/>
    <mergeCell ref="BS58:BT58"/>
    <mergeCell ref="BU58:BV58"/>
    <mergeCell ref="AL57:AT57"/>
    <mergeCell ref="AU57:AV57"/>
    <mergeCell ref="AW57:AX57"/>
    <mergeCell ref="AY57:AZ57"/>
    <mergeCell ref="BA57:BB57"/>
    <mergeCell ref="BC57:BD57"/>
    <mergeCell ref="BE57:BL57"/>
    <mergeCell ref="BM57:BN57"/>
    <mergeCell ref="BO57:BP57"/>
    <mergeCell ref="BQ55:BR55"/>
    <mergeCell ref="BS55:BT55"/>
    <mergeCell ref="BU55:BV55"/>
    <mergeCell ref="AL56:AT56"/>
    <mergeCell ref="AU56:AV56"/>
    <mergeCell ref="AW56:AX56"/>
    <mergeCell ref="AY56:AZ56"/>
    <mergeCell ref="BA56:BB56"/>
    <mergeCell ref="BC56:BD56"/>
    <mergeCell ref="BE56:BL56"/>
    <mergeCell ref="BM56:BN56"/>
    <mergeCell ref="BO56:BP56"/>
    <mergeCell ref="BQ56:BR56"/>
    <mergeCell ref="BS56:BT56"/>
    <mergeCell ref="BU56:BV56"/>
    <mergeCell ref="AL55:AT55"/>
    <mergeCell ref="AU55:AV55"/>
    <mergeCell ref="AW55:AX55"/>
    <mergeCell ref="AY55:AZ55"/>
    <mergeCell ref="BA55:BB55"/>
    <mergeCell ref="BC55:BD55"/>
    <mergeCell ref="BE55:BL55"/>
    <mergeCell ref="BM55:BN55"/>
    <mergeCell ref="BO55:BP55"/>
    <mergeCell ref="BQ53:BR53"/>
    <mergeCell ref="BS53:BT53"/>
    <mergeCell ref="BU53:BV53"/>
    <mergeCell ref="AL54:AT54"/>
    <mergeCell ref="AU54:AV54"/>
    <mergeCell ref="AW54:AX54"/>
    <mergeCell ref="AY54:AZ54"/>
    <mergeCell ref="BA54:BB54"/>
    <mergeCell ref="BC54:BD54"/>
    <mergeCell ref="BE54:BL54"/>
    <mergeCell ref="BM54:BN54"/>
    <mergeCell ref="BO54:BP54"/>
    <mergeCell ref="BQ54:BR54"/>
    <mergeCell ref="BS54:BT54"/>
    <mergeCell ref="BU54:BV54"/>
    <mergeCell ref="AL53:AT53"/>
    <mergeCell ref="AU53:AV53"/>
    <mergeCell ref="AW53:AX53"/>
    <mergeCell ref="AY53:AZ53"/>
    <mergeCell ref="BA53:BB53"/>
    <mergeCell ref="BC53:BD53"/>
    <mergeCell ref="BE53:BL53"/>
    <mergeCell ref="BM53:BN53"/>
    <mergeCell ref="BO53:BP53"/>
    <mergeCell ref="BQ52:BR52"/>
    <mergeCell ref="BS52:BT52"/>
    <mergeCell ref="BU52:BV52"/>
    <mergeCell ref="AL51:AT51"/>
    <mergeCell ref="AU51:AV51"/>
    <mergeCell ref="AW51:AX51"/>
    <mergeCell ref="AY51:AZ51"/>
    <mergeCell ref="BA51:BB51"/>
    <mergeCell ref="BC51:BD51"/>
    <mergeCell ref="BE51:BL51"/>
    <mergeCell ref="BM51:BN51"/>
    <mergeCell ref="BO51:BP51"/>
    <mergeCell ref="AL52:AT52"/>
    <mergeCell ref="AU52:AV52"/>
    <mergeCell ref="AW52:AX52"/>
    <mergeCell ref="AY52:AZ52"/>
    <mergeCell ref="BA52:BB52"/>
    <mergeCell ref="BC52:BD52"/>
    <mergeCell ref="BE52:BL52"/>
    <mergeCell ref="BM52:BN52"/>
    <mergeCell ref="BO52:BP52"/>
    <mergeCell ref="BQ51:BR51"/>
    <mergeCell ref="BS51:BT51"/>
    <mergeCell ref="BU51:BV51"/>
    <mergeCell ref="BQ50:BR50"/>
    <mergeCell ref="BS50:BT50"/>
    <mergeCell ref="BU50:BV50"/>
    <mergeCell ref="AL49:AT49"/>
    <mergeCell ref="AU49:AV49"/>
    <mergeCell ref="AW49:AX49"/>
    <mergeCell ref="AY49:AZ49"/>
    <mergeCell ref="BA49:BB49"/>
    <mergeCell ref="BC49:BD49"/>
    <mergeCell ref="BE49:BL49"/>
    <mergeCell ref="BM49:BN49"/>
    <mergeCell ref="BO49:BP49"/>
    <mergeCell ref="BQ49:BR49"/>
    <mergeCell ref="BS49:BT49"/>
    <mergeCell ref="AL50:AT50"/>
    <mergeCell ref="AU50:AV50"/>
    <mergeCell ref="AW50:AX50"/>
    <mergeCell ref="AY50:AZ50"/>
    <mergeCell ref="BA50:BB50"/>
    <mergeCell ref="BC50:BD50"/>
    <mergeCell ref="BE50:BL50"/>
    <mergeCell ref="BM50:BN50"/>
    <mergeCell ref="BO50:BP50"/>
    <mergeCell ref="BU49:BV49"/>
    <mergeCell ref="BM48:BN48"/>
    <mergeCell ref="BO48:BP48"/>
    <mergeCell ref="AX44:AY44"/>
    <mergeCell ref="AZ44:BA44"/>
    <mergeCell ref="AU47:AV47"/>
    <mergeCell ref="AW47:AX47"/>
    <mergeCell ref="AY47:AZ47"/>
    <mergeCell ref="BA47:BB47"/>
    <mergeCell ref="BU48:BV48"/>
    <mergeCell ref="BQ48:BR48"/>
    <mergeCell ref="BS48:BT48"/>
    <mergeCell ref="BM47:BN47"/>
    <mergeCell ref="BO47:BP47"/>
    <mergeCell ref="BQ47:BR47"/>
    <mergeCell ref="BS47:BT47"/>
    <mergeCell ref="BF44:BG44"/>
    <mergeCell ref="BH44:BI44"/>
    <mergeCell ref="BJ44:BK44"/>
    <mergeCell ref="BL44:BM44"/>
    <mergeCell ref="BU47:BV47"/>
    <mergeCell ref="BE47:BL47"/>
    <mergeCell ref="BS44:BT44"/>
    <mergeCell ref="AU48:AV48"/>
    <mergeCell ref="AW48:AX48"/>
    <mergeCell ref="AX41:AY41"/>
    <mergeCell ref="AS37:AT37"/>
    <mergeCell ref="AZ41:BA41"/>
    <mergeCell ref="AL1:BV2"/>
    <mergeCell ref="J45:N45"/>
    <mergeCell ref="A1:AK2"/>
    <mergeCell ref="A31:E31"/>
    <mergeCell ref="B32:E32"/>
    <mergeCell ref="B33:E33"/>
    <mergeCell ref="B34:E34"/>
    <mergeCell ref="A32:A34"/>
    <mergeCell ref="H25:I25"/>
    <mergeCell ref="A25:B25"/>
    <mergeCell ref="AL3:AO4"/>
    <mergeCell ref="AL45:BV46"/>
    <mergeCell ref="A28:A30"/>
    <mergeCell ref="BU43:BV43"/>
    <mergeCell ref="BS43:BT43"/>
    <mergeCell ref="AU43:AW43"/>
    <mergeCell ref="O43:P43"/>
    <mergeCell ref="AB45:AK46"/>
    <mergeCell ref="AZ42:BA42"/>
    <mergeCell ref="AS44:AT44"/>
    <mergeCell ref="AU44:AW44"/>
    <mergeCell ref="BN43:BP43"/>
    <mergeCell ref="AI18:AK18"/>
    <mergeCell ref="AF5:AH6"/>
    <mergeCell ref="T20:AA20"/>
    <mergeCell ref="AJ28:AK28"/>
    <mergeCell ref="AB29:AI29"/>
    <mergeCell ref="T34:W34"/>
    <mergeCell ref="X34:Y34"/>
    <mergeCell ref="X44:Y44"/>
    <mergeCell ref="Z44:AA44"/>
    <mergeCell ref="S44:W44"/>
    <mergeCell ref="AB18:AE18"/>
    <mergeCell ref="Z31:AA31"/>
    <mergeCell ref="Z32:AA32"/>
    <mergeCell ref="Z33:AA33"/>
    <mergeCell ref="T33:W33"/>
    <mergeCell ref="Z30:AA30"/>
    <mergeCell ref="Z22:AA23"/>
    <mergeCell ref="AB22:AC23"/>
    <mergeCell ref="AD22:AE23"/>
    <mergeCell ref="AH22:AI23"/>
    <mergeCell ref="X30:Y30"/>
    <mergeCell ref="T29:W29"/>
    <mergeCell ref="T30:W30"/>
    <mergeCell ref="H9:I10"/>
    <mergeCell ref="AJ22:AK23"/>
    <mergeCell ref="A5:D6"/>
    <mergeCell ref="R5:S6"/>
    <mergeCell ref="D8:E8"/>
    <mergeCell ref="P5:Q6"/>
    <mergeCell ref="Q27:R27"/>
    <mergeCell ref="T17:AA17"/>
    <mergeCell ref="T18:AA18"/>
    <mergeCell ref="T19:AA19"/>
    <mergeCell ref="T15:AA15"/>
    <mergeCell ref="T9:AA9"/>
    <mergeCell ref="T10:AA10"/>
    <mergeCell ref="T13:AA13"/>
    <mergeCell ref="T11:AA11"/>
    <mergeCell ref="T12:AA12"/>
    <mergeCell ref="S27:W27"/>
    <mergeCell ref="J26:N26"/>
    <mergeCell ref="X27:Y27"/>
    <mergeCell ref="T7:AK8"/>
    <mergeCell ref="H15:I16"/>
    <mergeCell ref="D9:E10"/>
    <mergeCell ref="F15:G16"/>
    <mergeCell ref="D19:E20"/>
    <mergeCell ref="F19:G20"/>
    <mergeCell ref="A3:D4"/>
    <mergeCell ref="E3:O4"/>
    <mergeCell ref="L25:P25"/>
    <mergeCell ref="J25:K25"/>
    <mergeCell ref="F22:G23"/>
    <mergeCell ref="X22:Y23"/>
    <mergeCell ref="H22:I23"/>
    <mergeCell ref="J22:K23"/>
    <mergeCell ref="F11:G12"/>
    <mergeCell ref="H19:I20"/>
    <mergeCell ref="D11:E12"/>
    <mergeCell ref="D15:E16"/>
    <mergeCell ref="H11:I12"/>
    <mergeCell ref="P3:S4"/>
    <mergeCell ref="E5:K6"/>
    <mergeCell ref="L5:M6"/>
    <mergeCell ref="N5:O6"/>
    <mergeCell ref="A11:C12"/>
    <mergeCell ref="A15:C16"/>
    <mergeCell ref="A17:C18"/>
    <mergeCell ref="F17:G18"/>
    <mergeCell ref="A7:I7"/>
    <mergeCell ref="H8:I8"/>
    <mergeCell ref="F8:G8"/>
    <mergeCell ref="F9:G10"/>
    <mergeCell ref="H17:I18"/>
    <mergeCell ref="D17:E18"/>
    <mergeCell ref="A9:C10"/>
    <mergeCell ref="A19:C20"/>
    <mergeCell ref="X26:Y26"/>
    <mergeCell ref="O48:P48"/>
    <mergeCell ref="O50:P50"/>
    <mergeCell ref="O46:P46"/>
    <mergeCell ref="O36:P36"/>
    <mergeCell ref="O41:P41"/>
    <mergeCell ref="Q41:R41"/>
    <mergeCell ref="Q42:R42"/>
    <mergeCell ref="Q40:R40"/>
    <mergeCell ref="Q37:R37"/>
    <mergeCell ref="Q38:R38"/>
    <mergeCell ref="O39:P39"/>
    <mergeCell ref="Q39:R39"/>
    <mergeCell ref="O40:P40"/>
    <mergeCell ref="O38:P38"/>
    <mergeCell ref="Q36:R36"/>
    <mergeCell ref="O37:P37"/>
    <mergeCell ref="X31:Y31"/>
    <mergeCell ref="X28:Y28"/>
    <mergeCell ref="O28:P28"/>
    <mergeCell ref="O33:P33"/>
    <mergeCell ref="AI9:AK9"/>
    <mergeCell ref="AB16:AE16"/>
    <mergeCell ref="F32:G32"/>
    <mergeCell ref="H32:I32"/>
    <mergeCell ref="X29:Y29"/>
    <mergeCell ref="S31:W31"/>
    <mergeCell ref="T32:W32"/>
    <mergeCell ref="S32:S34"/>
    <mergeCell ref="Z34:AA34"/>
    <mergeCell ref="X33:Y33"/>
    <mergeCell ref="O31:P31"/>
    <mergeCell ref="Z26:AA26"/>
    <mergeCell ref="Z25:AA25"/>
    <mergeCell ref="U25:Y25"/>
    <mergeCell ref="AB20:AE20"/>
    <mergeCell ref="AB17:AE17"/>
    <mergeCell ref="AI14:AK14"/>
    <mergeCell ref="AI12:AK12"/>
    <mergeCell ref="AB13:AE13"/>
    <mergeCell ref="AB11:AE11"/>
    <mergeCell ref="AF11:AH11"/>
    <mergeCell ref="AJ25:AK25"/>
    <mergeCell ref="AF17:AH17"/>
    <mergeCell ref="AI17:AK17"/>
    <mergeCell ref="AF18:AH18"/>
    <mergeCell ref="AB25:AI25"/>
    <mergeCell ref="AI19:AK19"/>
    <mergeCell ref="AF20:AH20"/>
    <mergeCell ref="AI20:AK20"/>
    <mergeCell ref="AB26:AI26"/>
    <mergeCell ref="AJ26:AK26"/>
    <mergeCell ref="AL32:BV33"/>
    <mergeCell ref="AF9:AH9"/>
    <mergeCell ref="AF15:AH15"/>
    <mergeCell ref="AI15:AK15"/>
    <mergeCell ref="AF16:AH16"/>
    <mergeCell ref="AD50:AF50"/>
    <mergeCell ref="AA50:AC50"/>
    <mergeCell ref="S42:AA43"/>
    <mergeCell ref="AB42:AI42"/>
    <mergeCell ref="AJ42:AK42"/>
    <mergeCell ref="AB24:AK24"/>
    <mergeCell ref="A24:AA24"/>
    <mergeCell ref="AI16:AK16"/>
    <mergeCell ref="T16:AA16"/>
    <mergeCell ref="Z28:AA28"/>
    <mergeCell ref="X32:Y32"/>
    <mergeCell ref="Z27:AA27"/>
    <mergeCell ref="Z29:AA29"/>
    <mergeCell ref="T28:W28"/>
    <mergeCell ref="S28:S30"/>
    <mergeCell ref="BF43:BG43"/>
    <mergeCell ref="BH43:BI43"/>
    <mergeCell ref="BJ43:BK43"/>
    <mergeCell ref="BL43:BM43"/>
    <mergeCell ref="AL40:AR40"/>
    <mergeCell ref="AL41:AR41"/>
    <mergeCell ref="AL42:AR42"/>
    <mergeCell ref="AL43:AR43"/>
    <mergeCell ref="AL44:AR44"/>
    <mergeCell ref="BN34:BR34"/>
    <mergeCell ref="BN35:BP35"/>
    <mergeCell ref="BQ35:BR35"/>
    <mergeCell ref="BQ44:BR44"/>
    <mergeCell ref="BQ36:BR36"/>
    <mergeCell ref="BQ37:BR37"/>
    <mergeCell ref="BQ38:BR38"/>
    <mergeCell ref="BQ39:BR39"/>
    <mergeCell ref="BQ40:BR40"/>
    <mergeCell ref="BQ41:BR41"/>
    <mergeCell ref="BQ42:BR42"/>
    <mergeCell ref="BQ43:BR43"/>
    <mergeCell ref="BH37:BI37"/>
    <mergeCell ref="BJ37:BK37"/>
    <mergeCell ref="BL37:BM37"/>
    <mergeCell ref="BF38:BG38"/>
    <mergeCell ref="BH38:BI38"/>
    <mergeCell ref="BJ38:BK38"/>
    <mergeCell ref="BF42:BG42"/>
    <mergeCell ref="BO11:BP12"/>
    <mergeCell ref="BB9:BC10"/>
    <mergeCell ref="BB11:BC12"/>
    <mergeCell ref="BM9:BV10"/>
    <mergeCell ref="AL5:AQ6"/>
    <mergeCell ref="AO11:AQ11"/>
    <mergeCell ref="AO12:AQ12"/>
    <mergeCell ref="AO10:AQ10"/>
    <mergeCell ref="AL10:AN10"/>
    <mergeCell ref="AR11:AS11"/>
    <mergeCell ref="AR12:AS12"/>
    <mergeCell ref="AT11:AU11"/>
    <mergeCell ref="AV11:AW11"/>
    <mergeCell ref="AX11:AY11"/>
    <mergeCell ref="AZ11:BA11"/>
    <mergeCell ref="AT12:AU12"/>
    <mergeCell ref="AV12:AW12"/>
    <mergeCell ref="AL7:AQ8"/>
    <mergeCell ref="AX12:AY12"/>
    <mergeCell ref="AZ12:BA12"/>
    <mergeCell ref="AR10:BA10"/>
    <mergeCell ref="AL9:BA9"/>
    <mergeCell ref="AL11:AN11"/>
    <mergeCell ref="AL12:AN12"/>
    <mergeCell ref="BA3:BC4"/>
    <mergeCell ref="BD3:BI4"/>
    <mergeCell ref="BJ3:BL3"/>
    <mergeCell ref="BJ4:BL4"/>
    <mergeCell ref="BJ9:BL10"/>
    <mergeCell ref="BJ11:BL12"/>
    <mergeCell ref="BM11:BN12"/>
    <mergeCell ref="AP3:AZ4"/>
    <mergeCell ref="BB7:BC8"/>
    <mergeCell ref="AR6:AS6"/>
    <mergeCell ref="AR7:AS8"/>
    <mergeCell ref="AT6:AU6"/>
    <mergeCell ref="AT7:AU8"/>
    <mergeCell ref="AV6:AW6"/>
    <mergeCell ref="AV7:AW8"/>
    <mergeCell ref="AX5:BA5"/>
    <mergeCell ref="AQ14:AR15"/>
    <mergeCell ref="AO15:AP15"/>
    <mergeCell ref="AO16:AP16"/>
    <mergeCell ref="AO17:AP17"/>
    <mergeCell ref="AO18:AP18"/>
    <mergeCell ref="AO19:AP19"/>
    <mergeCell ref="AO20:AP20"/>
    <mergeCell ref="AO21:AP21"/>
    <mergeCell ref="AQ22:AR22"/>
    <mergeCell ref="AO22:AP22"/>
    <mergeCell ref="AM14:AP14"/>
    <mergeCell ref="AQ16:AR16"/>
    <mergeCell ref="AQ17:AR17"/>
    <mergeCell ref="AQ18:AR18"/>
    <mergeCell ref="AQ19:AR19"/>
    <mergeCell ref="AQ20:AR20"/>
    <mergeCell ref="AQ21:AR21"/>
    <mergeCell ref="AQ23:AR23"/>
    <mergeCell ref="AQ24:AR24"/>
    <mergeCell ref="AQ25:AR25"/>
    <mergeCell ref="AQ26:AR26"/>
    <mergeCell ref="AQ27:AR27"/>
    <mergeCell ref="AQ28:AR28"/>
    <mergeCell ref="AQ29:AR29"/>
    <mergeCell ref="AQ30:AR30"/>
    <mergeCell ref="AO23:AP23"/>
    <mergeCell ref="AO24:AP24"/>
    <mergeCell ref="AO25:AP25"/>
    <mergeCell ref="AO26:AP26"/>
    <mergeCell ref="AO27:AP27"/>
    <mergeCell ref="AO28:AP28"/>
    <mergeCell ref="AO29:AP29"/>
    <mergeCell ref="AO30:AP30"/>
    <mergeCell ref="AM24:AN24"/>
    <mergeCell ref="AM25:AN25"/>
    <mergeCell ref="AM26:AN26"/>
    <mergeCell ref="AM27:AN27"/>
    <mergeCell ref="AM28:AN28"/>
    <mergeCell ref="AM29:AN29"/>
    <mergeCell ref="AM30:AN30"/>
    <mergeCell ref="AM15:AN15"/>
    <mergeCell ref="AM16:AN16"/>
    <mergeCell ref="AM17:AN17"/>
    <mergeCell ref="AM18:AN18"/>
    <mergeCell ref="AM19:AN19"/>
    <mergeCell ref="AM20:AN20"/>
    <mergeCell ref="AM21:AN21"/>
    <mergeCell ref="AM22:AN22"/>
    <mergeCell ref="AM23:AN23"/>
    <mergeCell ref="J55:N55"/>
    <mergeCell ref="J56:N56"/>
    <mergeCell ref="O54:P54"/>
    <mergeCell ref="Q54:R54"/>
    <mergeCell ref="O55:P55"/>
    <mergeCell ref="Q55:R55"/>
    <mergeCell ref="O56:P56"/>
    <mergeCell ref="Q56:R56"/>
    <mergeCell ref="O51:P51"/>
    <mergeCell ref="Q51:R51"/>
    <mergeCell ref="J52:N52"/>
    <mergeCell ref="O52:P52"/>
    <mergeCell ref="O53:P53"/>
    <mergeCell ref="Q52:R52"/>
    <mergeCell ref="J53:N53"/>
    <mergeCell ref="Q53:R53"/>
    <mergeCell ref="J54:N54"/>
  </mergeCells>
  <phoneticPr fontId="1"/>
  <conditionalFormatting sqref="X27:AA34 F27:I50 AA50 H51:I56 AG50:AG52 O27:R50 Q51:R56">
    <cfRule type="cellIs" dxfId="2" priority="2" stopIfTrue="1" operator="equal">
      <formula>0</formula>
    </cfRule>
  </conditionalFormatting>
  <conditionalFormatting sqref="AF26:AF46">
    <cfRule type="cellIs" dxfId="1" priority="3" stopIfTrue="1" operator="equal">
      <formula>0</formula>
    </cfRule>
  </conditionalFormatting>
  <conditionalFormatting sqref="AF45">
    <cfRule type="cellIs" dxfId="0" priority="1" stopIfTrue="1" operator="equal">
      <formula>0</formula>
    </cfRule>
  </conditionalFormatting>
  <pageMargins left="0.39370078740157483" right="0.39370078740157483" top="0.39370078740157483" bottom="0.39370078740157483" header="0" footer="0"/>
  <pageSetup paperSize="9" orientation="portrait" horizontalDpi="4294967292" r:id="rId1"/>
  <headerFooter alignWithMargins="0"/>
  <ignoredErrors>
    <ignoredError sqref="AQ16:AR30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8006CE3A-F2E0-465B-B80A-1F77F9CADA43}">
          <x14:formula1>
            <xm:f>武器!$A$2:$A$13</xm:f>
          </x14:formula1>
          <xm:sqref>A60:G62</xm:sqref>
        </x14:dataValidation>
        <x14:dataValidation type="list" allowBlank="1" showInputMessage="1" showErrorMessage="1" xr:uid="{26496259-CABE-42D5-BA37-BE882AF3CD4D}">
          <x14:formula1>
            <xm:f>車両!$A$4:$A$14</xm:f>
          </x14:formula1>
          <xm:sqref>AL7</xm:sqref>
        </x14:dataValidation>
        <x14:dataValidation type="list" allowBlank="1" showInputMessage="1" showErrorMessage="1" xr:uid="{4969B0E2-023D-4705-A761-1C7334383A41}">
          <x14:formula1>
            <xm:f>武器!$X$2:$X$7</xm:f>
          </x14:formula1>
          <xm:sqref>S51:S52</xm:sqref>
        </x14:dataValidation>
        <x14:dataValidation type="list" allowBlank="1" showInputMessage="1" showErrorMessage="1" xr:uid="{08F90FD4-30DA-4260-A7C4-FA5E08F1BC85}">
          <x14:formula1>
            <xm:f>武器!$N$2:$N$11</xm:f>
          </x14:formula1>
          <xm:sqref>S55:Z56</xm:sqref>
        </x14:dataValidation>
        <x14:dataValidation type="list" allowBlank="1" showInputMessage="1" showErrorMessage="1" xr:uid="{2137219C-8E54-45B1-BCD7-00E0C1646DBA}">
          <x14:formula1>
            <xm:f>車両!$AD$4:$AD$13</xm:f>
          </x14:formula1>
          <xm:sqref>AL36:AL44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C17"/>
  <sheetViews>
    <sheetView workbookViewId="0">
      <selection activeCell="I31" sqref="I31"/>
    </sheetView>
  </sheetViews>
  <sheetFormatPr defaultRowHeight="13.5"/>
  <cols>
    <col min="1" max="1" width="16.25" customWidth="1"/>
    <col min="2" max="11" width="5.125" customWidth="1"/>
    <col min="14" max="14" width="12.125" customWidth="1"/>
    <col min="15" max="15" width="5.125" customWidth="1"/>
    <col min="16" max="16" width="9.25" customWidth="1"/>
    <col min="17" max="18" width="6.625" customWidth="1"/>
    <col min="24" max="24" width="15.125" customWidth="1"/>
    <col min="25" max="27" width="6.625" customWidth="1"/>
    <col min="28" max="28" width="8.625" customWidth="1"/>
  </cols>
  <sheetData>
    <row r="1" spans="1:29" ht="23.25" customHeight="1" thickBot="1">
      <c r="A1" s="20" t="s">
        <v>118</v>
      </c>
      <c r="B1" s="20" t="s">
        <v>111</v>
      </c>
      <c r="C1" s="20" t="s">
        <v>149</v>
      </c>
      <c r="D1" s="20" t="s">
        <v>150</v>
      </c>
      <c r="E1" s="20" t="s">
        <v>110</v>
      </c>
      <c r="F1" s="20" t="s">
        <v>151</v>
      </c>
      <c r="G1" s="20" t="s">
        <v>152</v>
      </c>
      <c r="H1" s="20" t="s">
        <v>105</v>
      </c>
      <c r="I1" s="20" t="s">
        <v>106</v>
      </c>
      <c r="J1" s="20" t="s">
        <v>107</v>
      </c>
      <c r="K1" s="20" t="s">
        <v>108</v>
      </c>
      <c r="L1" s="20" t="s">
        <v>153</v>
      </c>
      <c r="N1" s="22" t="s">
        <v>118</v>
      </c>
      <c r="O1" s="22" t="s">
        <v>111</v>
      </c>
      <c r="P1" s="22" t="s">
        <v>149</v>
      </c>
      <c r="Q1" s="22" t="s">
        <v>189</v>
      </c>
      <c r="R1" s="22" t="s">
        <v>73</v>
      </c>
      <c r="S1" s="22" t="s">
        <v>190</v>
      </c>
      <c r="U1" s="606" t="s">
        <v>215</v>
      </c>
      <c r="V1" s="607"/>
      <c r="X1" t="s">
        <v>118</v>
      </c>
      <c r="Y1" t="s">
        <v>199</v>
      </c>
      <c r="Z1" t="s">
        <v>200</v>
      </c>
      <c r="AA1" t="s">
        <v>221</v>
      </c>
      <c r="AB1" s="23" t="s">
        <v>229</v>
      </c>
      <c r="AC1" t="s">
        <v>222</v>
      </c>
    </row>
    <row r="2" spans="1:29" ht="25.5" thickTop="1" thickBot="1">
      <c r="A2" s="20" t="s">
        <v>154</v>
      </c>
      <c r="B2" s="20">
        <v>4</v>
      </c>
      <c r="C2" s="20" t="s">
        <v>155</v>
      </c>
      <c r="D2" s="20">
        <v>1</v>
      </c>
      <c r="E2" s="20">
        <v>1</v>
      </c>
      <c r="F2" s="20">
        <v>2</v>
      </c>
      <c r="G2" s="20">
        <v>6</v>
      </c>
      <c r="H2" s="20">
        <v>10</v>
      </c>
      <c r="I2" s="20">
        <v>30</v>
      </c>
      <c r="J2" s="20">
        <v>50</v>
      </c>
      <c r="K2" s="20"/>
      <c r="L2" s="20">
        <v>1800</v>
      </c>
      <c r="N2" s="16" t="s">
        <v>191</v>
      </c>
      <c r="O2" s="22">
        <v>2</v>
      </c>
      <c r="P2" s="22" t="s">
        <v>155</v>
      </c>
      <c r="Q2" s="22">
        <v>6</v>
      </c>
      <c r="R2" s="18">
        <v>-1</v>
      </c>
      <c r="S2" s="24">
        <v>100</v>
      </c>
      <c r="U2" s="32" t="s">
        <v>203</v>
      </c>
      <c r="V2" s="33" t="s">
        <v>213</v>
      </c>
      <c r="X2" t="s">
        <v>223</v>
      </c>
      <c r="Y2" s="26">
        <v>0</v>
      </c>
      <c r="Z2" s="26">
        <v>2</v>
      </c>
      <c r="AA2" s="26">
        <v>10</v>
      </c>
      <c r="AB2" s="26"/>
    </row>
    <row r="3" spans="1:29" ht="14.25" thickBot="1">
      <c r="A3" s="20" t="s">
        <v>156</v>
      </c>
      <c r="B3" s="20">
        <v>6</v>
      </c>
      <c r="C3" s="20" t="s">
        <v>157</v>
      </c>
      <c r="D3" s="20">
        <v>1</v>
      </c>
      <c r="E3" s="20">
        <v>1</v>
      </c>
      <c r="F3" s="20">
        <v>2</v>
      </c>
      <c r="G3" s="20">
        <v>6</v>
      </c>
      <c r="H3" s="20">
        <v>10</v>
      </c>
      <c r="I3" s="20">
        <v>30</v>
      </c>
      <c r="J3" s="20">
        <v>50</v>
      </c>
      <c r="K3" s="20"/>
      <c r="L3" s="20">
        <v>2800</v>
      </c>
      <c r="N3" s="16" t="s">
        <v>192</v>
      </c>
      <c r="O3" s="22">
        <v>2</v>
      </c>
      <c r="P3" s="22" t="s">
        <v>193</v>
      </c>
      <c r="Q3" s="22">
        <v>6</v>
      </c>
      <c r="R3" s="18">
        <v>-1</v>
      </c>
      <c r="S3" s="24">
        <v>180</v>
      </c>
      <c r="U3" s="34">
        <v>1</v>
      </c>
      <c r="V3" s="36">
        <v>-3</v>
      </c>
      <c r="X3" t="s">
        <v>224</v>
      </c>
      <c r="Y3" s="26">
        <v>0</v>
      </c>
      <c r="Z3" s="26">
        <v>1</v>
      </c>
      <c r="AA3" s="26">
        <v>4</v>
      </c>
      <c r="AB3" s="26"/>
    </row>
    <row r="4" spans="1:29" ht="14.25" thickBot="1">
      <c r="A4" s="20" t="s">
        <v>158</v>
      </c>
      <c r="B4" s="20">
        <v>4</v>
      </c>
      <c r="C4" s="20" t="s">
        <v>155</v>
      </c>
      <c r="D4" s="20">
        <v>2</v>
      </c>
      <c r="E4" s="20">
        <v>2</v>
      </c>
      <c r="F4" s="20">
        <v>2</v>
      </c>
      <c r="G4" s="20">
        <v>12</v>
      </c>
      <c r="H4" s="20">
        <v>10</v>
      </c>
      <c r="I4" s="20">
        <v>30</v>
      </c>
      <c r="J4" s="20">
        <v>50</v>
      </c>
      <c r="K4" s="20"/>
      <c r="L4" s="20">
        <v>5800</v>
      </c>
      <c r="N4" s="16" t="s">
        <v>194</v>
      </c>
      <c r="O4" s="22">
        <v>2</v>
      </c>
      <c r="P4" s="22" t="s">
        <v>169</v>
      </c>
      <c r="Q4" s="22">
        <v>8</v>
      </c>
      <c r="R4" s="18">
        <v>-1</v>
      </c>
      <c r="S4" s="24">
        <v>800</v>
      </c>
      <c r="U4" s="34">
        <v>6</v>
      </c>
      <c r="V4" s="36">
        <v>-2</v>
      </c>
      <c r="X4" t="s">
        <v>225</v>
      </c>
      <c r="Y4" s="26">
        <v>0</v>
      </c>
      <c r="Z4" s="26">
        <v>1</v>
      </c>
      <c r="AA4" s="26">
        <v>5</v>
      </c>
      <c r="AB4" s="26"/>
    </row>
    <row r="5" spans="1:29" ht="14.25" thickBot="1">
      <c r="A5" s="20" t="s">
        <v>159</v>
      </c>
      <c r="B5" s="20">
        <v>6</v>
      </c>
      <c r="C5" s="20" t="s">
        <v>157</v>
      </c>
      <c r="D5" s="20">
        <v>2</v>
      </c>
      <c r="E5" s="20">
        <v>2</v>
      </c>
      <c r="F5" s="20">
        <v>2</v>
      </c>
      <c r="G5" s="20">
        <v>15</v>
      </c>
      <c r="H5" s="20">
        <v>10</v>
      </c>
      <c r="I5" s="20">
        <v>30</v>
      </c>
      <c r="J5" s="20">
        <v>50</v>
      </c>
      <c r="K5" s="20"/>
      <c r="L5" s="20">
        <v>8500</v>
      </c>
      <c r="N5" s="16" t="s">
        <v>195</v>
      </c>
      <c r="O5" s="22">
        <v>3</v>
      </c>
      <c r="P5" s="22" t="s">
        <v>196</v>
      </c>
      <c r="Q5" s="22">
        <v>9</v>
      </c>
      <c r="R5" s="18">
        <v>-1</v>
      </c>
      <c r="S5" s="24">
        <v>2000</v>
      </c>
      <c r="U5" s="34">
        <v>8</v>
      </c>
      <c r="V5" s="36">
        <v>-1</v>
      </c>
      <c r="X5" t="s">
        <v>226</v>
      </c>
      <c r="Y5" s="26">
        <v>9</v>
      </c>
      <c r="Z5" s="26">
        <v>2</v>
      </c>
      <c r="AA5" s="26">
        <v>6</v>
      </c>
      <c r="AB5" s="26"/>
      <c r="AC5">
        <v>1300</v>
      </c>
    </row>
    <row r="6" spans="1:29" ht="14.25" thickBot="1">
      <c r="A6" s="20" t="s">
        <v>160</v>
      </c>
      <c r="B6" s="20">
        <v>4</v>
      </c>
      <c r="C6" s="20" t="s">
        <v>155</v>
      </c>
      <c r="D6" s="20">
        <v>6</v>
      </c>
      <c r="E6" s="20">
        <v>3</v>
      </c>
      <c r="F6" s="20">
        <v>1</v>
      </c>
      <c r="G6" s="20">
        <v>25</v>
      </c>
      <c r="H6" s="20">
        <v>15</v>
      </c>
      <c r="I6" s="20">
        <v>50</v>
      </c>
      <c r="J6" s="20">
        <v>80</v>
      </c>
      <c r="K6" s="20"/>
      <c r="L6" s="20">
        <v>12900</v>
      </c>
      <c r="N6" s="16" t="s">
        <v>197</v>
      </c>
      <c r="O6" s="22">
        <v>3</v>
      </c>
      <c r="P6" s="22" t="s">
        <v>169</v>
      </c>
      <c r="Q6" s="22">
        <v>8</v>
      </c>
      <c r="R6" s="18">
        <v>-1</v>
      </c>
      <c r="S6" s="24">
        <v>150</v>
      </c>
      <c r="U6" s="34">
        <v>9</v>
      </c>
      <c r="V6" s="36">
        <v>0</v>
      </c>
      <c r="X6" t="s">
        <v>227</v>
      </c>
      <c r="Y6" s="26">
        <v>10</v>
      </c>
      <c r="Z6" s="26">
        <v>0</v>
      </c>
      <c r="AA6" s="26">
        <v>7</v>
      </c>
      <c r="AB6" s="26"/>
      <c r="AC6">
        <v>2500</v>
      </c>
    </row>
    <row r="7" spans="1:29" ht="14.25" thickBot="1">
      <c r="A7" s="20" t="s">
        <v>161</v>
      </c>
      <c r="B7" s="20">
        <v>6</v>
      </c>
      <c r="C7" s="20" t="s">
        <v>157</v>
      </c>
      <c r="D7" s="20">
        <v>6</v>
      </c>
      <c r="E7" s="20">
        <v>4</v>
      </c>
      <c r="F7" s="20">
        <v>1</v>
      </c>
      <c r="G7" s="20">
        <v>30</v>
      </c>
      <c r="H7" s="20">
        <v>20</v>
      </c>
      <c r="I7" s="20">
        <v>60</v>
      </c>
      <c r="J7" s="20">
        <v>100</v>
      </c>
      <c r="K7" s="20"/>
      <c r="L7" s="20">
        <v>17800</v>
      </c>
      <c r="N7" s="16" t="s">
        <v>198</v>
      </c>
      <c r="O7" s="22">
        <v>3</v>
      </c>
      <c r="P7" s="22" t="s">
        <v>196</v>
      </c>
      <c r="Q7" s="22">
        <v>10</v>
      </c>
      <c r="R7" s="18">
        <v>-1</v>
      </c>
      <c r="S7" s="24">
        <v>250</v>
      </c>
      <c r="U7" s="34">
        <v>11</v>
      </c>
      <c r="V7" s="36" t="s">
        <v>140</v>
      </c>
      <c r="X7" t="s">
        <v>228</v>
      </c>
      <c r="Y7" s="26">
        <v>12</v>
      </c>
      <c r="Z7" s="26">
        <v>0</v>
      </c>
      <c r="AA7" s="26">
        <v>9</v>
      </c>
      <c r="AB7" s="26"/>
      <c r="AC7">
        <v>12000</v>
      </c>
    </row>
    <row r="8" spans="1:29" ht="14.25" thickBot="1">
      <c r="A8" s="20" t="s">
        <v>162</v>
      </c>
      <c r="B8" s="20">
        <v>7</v>
      </c>
      <c r="C8" s="20" t="s">
        <v>163</v>
      </c>
      <c r="D8" s="20">
        <v>6</v>
      </c>
      <c r="E8" s="20">
        <v>6</v>
      </c>
      <c r="F8" s="20">
        <v>3</v>
      </c>
      <c r="G8" s="20">
        <v>35</v>
      </c>
      <c r="H8" s="20">
        <v>25</v>
      </c>
      <c r="I8" s="20">
        <v>80</v>
      </c>
      <c r="J8" s="20">
        <v>150</v>
      </c>
      <c r="K8" s="20">
        <v>300</v>
      </c>
      <c r="L8" s="20">
        <v>23500</v>
      </c>
      <c r="N8" s="30" t="s">
        <v>204</v>
      </c>
      <c r="O8" s="26">
        <v>0</v>
      </c>
      <c r="P8" s="27" t="s">
        <v>208</v>
      </c>
      <c r="Q8" s="23" t="s">
        <v>211</v>
      </c>
      <c r="R8" s="29">
        <v>0</v>
      </c>
      <c r="U8" s="35">
        <v>13</v>
      </c>
      <c r="V8" s="37" t="s">
        <v>132</v>
      </c>
    </row>
    <row r="9" spans="1:29" ht="15" thickTop="1" thickBot="1">
      <c r="A9" s="20" t="s">
        <v>164</v>
      </c>
      <c r="B9" s="20">
        <v>7</v>
      </c>
      <c r="C9" s="20" t="s">
        <v>165</v>
      </c>
      <c r="D9" s="20">
        <v>12</v>
      </c>
      <c r="E9" s="20">
        <v>10</v>
      </c>
      <c r="F9" s="20">
        <v>1</v>
      </c>
      <c r="G9" s="20">
        <v>50</v>
      </c>
      <c r="H9" s="20">
        <v>30</v>
      </c>
      <c r="I9" s="20">
        <v>90</v>
      </c>
      <c r="J9" s="20">
        <v>180</v>
      </c>
      <c r="K9" s="20">
        <v>400</v>
      </c>
      <c r="L9" s="20">
        <v>51600</v>
      </c>
      <c r="N9" s="30" t="s">
        <v>205</v>
      </c>
      <c r="O9" s="26">
        <v>0</v>
      </c>
      <c r="P9" s="28" t="s">
        <v>211</v>
      </c>
      <c r="Q9" s="23" t="s">
        <v>211</v>
      </c>
      <c r="R9" s="29" t="s">
        <v>132</v>
      </c>
      <c r="U9" s="34">
        <v>15</v>
      </c>
      <c r="V9" s="36" t="s">
        <v>212</v>
      </c>
    </row>
    <row r="10" spans="1:29" ht="14.25" thickBot="1">
      <c r="A10" s="20" t="s">
        <v>166</v>
      </c>
      <c r="B10" s="20">
        <v>9</v>
      </c>
      <c r="C10" s="20" t="s">
        <v>167</v>
      </c>
      <c r="D10" s="20">
        <v>16</v>
      </c>
      <c r="E10" s="20">
        <v>10</v>
      </c>
      <c r="F10" s="20">
        <v>1</v>
      </c>
      <c r="G10" s="20">
        <v>200</v>
      </c>
      <c r="H10" s="20">
        <v>50</v>
      </c>
      <c r="I10" s="20">
        <v>100</v>
      </c>
      <c r="J10" s="20">
        <v>200</v>
      </c>
      <c r="K10" s="20">
        <v>600</v>
      </c>
      <c r="L10" s="20">
        <v>72000</v>
      </c>
      <c r="N10" s="30" t="s">
        <v>206</v>
      </c>
      <c r="O10" s="26">
        <v>0</v>
      </c>
      <c r="P10" s="25" t="s">
        <v>209</v>
      </c>
      <c r="Q10" s="23" t="s">
        <v>211</v>
      </c>
      <c r="R10" s="29" t="s">
        <v>132</v>
      </c>
      <c r="U10" s="34">
        <v>18</v>
      </c>
      <c r="V10" s="36" t="s">
        <v>216</v>
      </c>
    </row>
    <row r="11" spans="1:29" ht="14.25" thickBot="1">
      <c r="A11" s="17" t="s">
        <v>168</v>
      </c>
      <c r="B11" s="17">
        <v>7</v>
      </c>
      <c r="C11" s="17" t="s">
        <v>169</v>
      </c>
      <c r="D11" s="17">
        <v>2</v>
      </c>
      <c r="E11" s="17">
        <v>1</v>
      </c>
      <c r="F11" s="17">
        <v>4</v>
      </c>
      <c r="G11" s="17">
        <v>10</v>
      </c>
      <c r="H11" s="19">
        <v>30</v>
      </c>
      <c r="I11" s="19">
        <v>100</v>
      </c>
      <c r="J11" s="19">
        <v>200</v>
      </c>
      <c r="K11" s="19">
        <v>500</v>
      </c>
      <c r="L11" s="17">
        <v>11800</v>
      </c>
      <c r="N11" s="30" t="s">
        <v>207</v>
      </c>
      <c r="O11" s="26">
        <v>0</v>
      </c>
      <c r="P11" s="25" t="s">
        <v>210</v>
      </c>
      <c r="Q11" s="23" t="s">
        <v>211</v>
      </c>
      <c r="R11" s="29" t="s">
        <v>212</v>
      </c>
      <c r="U11" s="34">
        <v>21</v>
      </c>
      <c r="V11" s="36" t="s">
        <v>217</v>
      </c>
    </row>
    <row r="12" spans="1:29" ht="14.25" thickBot="1">
      <c r="A12" s="17" t="s">
        <v>170</v>
      </c>
      <c r="B12" s="17">
        <v>8</v>
      </c>
      <c r="C12" s="17" t="s">
        <v>169</v>
      </c>
      <c r="D12" s="17">
        <v>2</v>
      </c>
      <c r="E12" s="17">
        <v>1</v>
      </c>
      <c r="F12" s="17">
        <v>6</v>
      </c>
      <c r="G12" s="17">
        <v>8</v>
      </c>
      <c r="H12" s="19">
        <v>50</v>
      </c>
      <c r="I12" s="19">
        <v>150</v>
      </c>
      <c r="J12" s="19">
        <v>300</v>
      </c>
      <c r="K12" s="19">
        <v>600</v>
      </c>
      <c r="L12" s="17">
        <v>39000</v>
      </c>
      <c r="N12" s="25"/>
      <c r="P12" s="25"/>
      <c r="Q12" s="25"/>
      <c r="R12" s="25"/>
      <c r="U12" s="34">
        <v>26</v>
      </c>
      <c r="V12" s="36" t="s">
        <v>218</v>
      </c>
    </row>
    <row r="13" spans="1:29" ht="14.25" thickBot="1">
      <c r="A13" s="17" t="s">
        <v>171</v>
      </c>
      <c r="B13" s="17">
        <v>16</v>
      </c>
      <c r="C13" s="17" t="s">
        <v>172</v>
      </c>
      <c r="D13" s="17">
        <v>1</v>
      </c>
      <c r="E13" s="17">
        <v>1</v>
      </c>
      <c r="F13" s="17">
        <v>3</v>
      </c>
      <c r="G13" s="17">
        <v>6</v>
      </c>
      <c r="H13" s="19">
        <v>50</v>
      </c>
      <c r="I13" s="19">
        <v>100</v>
      </c>
      <c r="J13" s="19">
        <v>200</v>
      </c>
      <c r="K13" s="19">
        <v>500</v>
      </c>
      <c r="L13" s="17">
        <v>54000</v>
      </c>
      <c r="R13" s="25"/>
      <c r="U13" s="34">
        <v>31</v>
      </c>
      <c r="V13" s="36" t="s">
        <v>219</v>
      </c>
    </row>
    <row r="14" spans="1:29" ht="14.25" thickBot="1">
      <c r="R14" s="25"/>
      <c r="U14" s="35">
        <v>41</v>
      </c>
      <c r="V14" s="37" t="s">
        <v>220</v>
      </c>
    </row>
    <row r="15" spans="1:29" ht="14.25" thickTop="1">
      <c r="R15" s="25"/>
    </row>
    <row r="16" spans="1:29">
      <c r="R16" s="25"/>
    </row>
    <row r="17" spans="14:18">
      <c r="N17" s="25"/>
      <c r="O17" s="26"/>
      <c r="P17" s="25"/>
      <c r="Q17" s="25"/>
      <c r="R17" s="25"/>
    </row>
  </sheetData>
  <mergeCells count="1">
    <mergeCell ref="U1:V1"/>
  </mergeCells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O24"/>
  <sheetViews>
    <sheetView workbookViewId="0">
      <selection activeCell="M24" sqref="M24"/>
    </sheetView>
  </sheetViews>
  <sheetFormatPr defaultRowHeight="13.5"/>
  <cols>
    <col min="1" max="1" width="14.375" customWidth="1"/>
    <col min="2" max="10" width="6.625" customWidth="1"/>
    <col min="11" max="17" width="5.625" customWidth="1"/>
    <col min="18" max="19" width="6.625" customWidth="1"/>
    <col min="30" max="30" width="17.875" customWidth="1"/>
    <col min="37" max="40" width="6.625" customWidth="1"/>
  </cols>
  <sheetData>
    <row r="1" spans="1:41">
      <c r="A1" s="617" t="s">
        <v>117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53"/>
      <c r="V1" s="53"/>
      <c r="W1" s="53"/>
      <c r="X1" s="53"/>
      <c r="Y1" s="53"/>
      <c r="Z1" s="53"/>
      <c r="AD1" s="614" t="s">
        <v>255</v>
      </c>
      <c r="AE1" s="614"/>
      <c r="AF1" s="614"/>
      <c r="AG1" s="614"/>
      <c r="AH1" s="614"/>
      <c r="AI1" s="614"/>
      <c r="AJ1" s="614"/>
      <c r="AK1" s="614"/>
      <c r="AL1" s="614"/>
      <c r="AM1" s="614"/>
      <c r="AN1" s="614"/>
      <c r="AO1" s="614"/>
    </row>
    <row r="2" spans="1:41">
      <c r="A2" s="620" t="s">
        <v>118</v>
      </c>
      <c r="B2" s="609" t="s">
        <v>119</v>
      </c>
      <c r="C2" s="609"/>
      <c r="D2" s="609"/>
      <c r="E2" s="609" t="s">
        <v>120</v>
      </c>
      <c r="F2" s="609"/>
      <c r="G2" s="624" t="s">
        <v>122</v>
      </c>
      <c r="H2" s="624" t="s">
        <v>123</v>
      </c>
      <c r="I2" s="622" t="s">
        <v>179</v>
      </c>
      <c r="J2" s="624" t="s">
        <v>186</v>
      </c>
      <c r="K2" s="609" t="s">
        <v>124</v>
      </c>
      <c r="L2" s="609" t="s">
        <v>182</v>
      </c>
      <c r="M2" s="611" t="s">
        <v>277</v>
      </c>
      <c r="N2" s="609" t="s">
        <v>121</v>
      </c>
      <c r="O2" s="609"/>
      <c r="P2" s="609"/>
      <c r="Q2" s="609" t="s">
        <v>184</v>
      </c>
      <c r="R2" s="615" t="s">
        <v>187</v>
      </c>
      <c r="S2" s="615" t="s">
        <v>262</v>
      </c>
      <c r="T2" s="610" t="s">
        <v>125</v>
      </c>
      <c r="U2" s="608" t="s">
        <v>265</v>
      </c>
      <c r="V2" s="609"/>
      <c r="W2" s="609"/>
      <c r="X2" s="609"/>
      <c r="Y2" s="609"/>
      <c r="Z2" s="609"/>
      <c r="AA2" s="609"/>
      <c r="AB2" s="610"/>
      <c r="AC2" s="59"/>
      <c r="AD2" s="613" t="s">
        <v>118</v>
      </c>
      <c r="AE2" s="613" t="s">
        <v>111</v>
      </c>
      <c r="AF2" s="613" t="s">
        <v>149</v>
      </c>
      <c r="AG2" s="613" t="s">
        <v>150</v>
      </c>
      <c r="AH2" s="613" t="s">
        <v>110</v>
      </c>
      <c r="AI2" s="613" t="s">
        <v>237</v>
      </c>
      <c r="AJ2" s="613" t="s">
        <v>152</v>
      </c>
      <c r="AK2" s="613" t="s">
        <v>238</v>
      </c>
      <c r="AL2" s="613"/>
      <c r="AM2" s="613"/>
      <c r="AN2" s="613"/>
      <c r="AO2" s="613" t="s">
        <v>222</v>
      </c>
    </row>
    <row r="3" spans="1:41">
      <c r="A3" s="621"/>
      <c r="B3" s="55" t="s">
        <v>188</v>
      </c>
      <c r="C3" s="55" t="s">
        <v>126</v>
      </c>
      <c r="D3" s="55" t="s">
        <v>256</v>
      </c>
      <c r="E3" s="55" t="s">
        <v>127</v>
      </c>
      <c r="F3" s="55" t="s">
        <v>128</v>
      </c>
      <c r="G3" s="618"/>
      <c r="H3" s="618"/>
      <c r="I3" s="623"/>
      <c r="J3" s="618"/>
      <c r="K3" s="618"/>
      <c r="L3" s="618"/>
      <c r="M3" s="612"/>
      <c r="N3" s="55" t="s">
        <v>82</v>
      </c>
      <c r="O3" s="55" t="s">
        <v>258</v>
      </c>
      <c r="P3" s="55" t="s">
        <v>129</v>
      </c>
      <c r="Q3" s="618"/>
      <c r="R3" s="140"/>
      <c r="S3" s="616"/>
      <c r="T3" s="619"/>
      <c r="U3" s="60" t="s">
        <v>264</v>
      </c>
      <c r="V3" s="55" t="s">
        <v>266</v>
      </c>
      <c r="W3" s="55" t="s">
        <v>264</v>
      </c>
      <c r="X3" s="55" t="s">
        <v>266</v>
      </c>
      <c r="Y3" s="55" t="s">
        <v>264</v>
      </c>
      <c r="Z3" s="55" t="s">
        <v>266</v>
      </c>
      <c r="AA3" s="55" t="s">
        <v>264</v>
      </c>
      <c r="AB3" s="56" t="s">
        <v>266</v>
      </c>
      <c r="AC3" s="59"/>
      <c r="AD3" s="613"/>
      <c r="AE3" s="613"/>
      <c r="AF3" s="613"/>
      <c r="AG3" s="613"/>
      <c r="AH3" s="613"/>
      <c r="AI3" s="613"/>
      <c r="AJ3" s="613"/>
      <c r="AK3" s="43" t="s">
        <v>105</v>
      </c>
      <c r="AL3" s="43" t="s">
        <v>106</v>
      </c>
      <c r="AM3" s="43" t="s">
        <v>107</v>
      </c>
      <c r="AN3" s="43" t="s">
        <v>108</v>
      </c>
      <c r="AO3" s="613"/>
    </row>
    <row r="4" spans="1:41">
      <c r="A4" s="63" t="s">
        <v>130</v>
      </c>
      <c r="B4" s="49">
        <v>50</v>
      </c>
      <c r="C4" s="49">
        <v>150</v>
      </c>
      <c r="D4" s="49">
        <v>75</v>
      </c>
      <c r="E4" s="50" t="s">
        <v>131</v>
      </c>
      <c r="F4" s="50" t="s">
        <v>140</v>
      </c>
      <c r="G4" s="49">
        <v>10</v>
      </c>
      <c r="H4" s="49">
        <v>60</v>
      </c>
      <c r="I4" s="64"/>
      <c r="J4" s="49">
        <v>200</v>
      </c>
      <c r="K4" s="49" t="s">
        <v>133</v>
      </c>
      <c r="L4" s="49">
        <v>3</v>
      </c>
      <c r="M4" s="49">
        <v>2</v>
      </c>
      <c r="N4" s="49">
        <v>4</v>
      </c>
      <c r="O4" s="49">
        <v>6</v>
      </c>
      <c r="P4" s="49">
        <v>60</v>
      </c>
      <c r="Q4" s="50">
        <v>0</v>
      </c>
      <c r="R4" s="52" t="s">
        <v>236</v>
      </c>
      <c r="S4" s="52" t="s">
        <v>236</v>
      </c>
      <c r="T4" s="65">
        <v>70000</v>
      </c>
      <c r="U4" s="61" t="s">
        <v>260</v>
      </c>
      <c r="V4" s="49" t="s">
        <v>260</v>
      </c>
      <c r="W4" s="49" t="s">
        <v>260</v>
      </c>
      <c r="X4" s="49" t="s">
        <v>260</v>
      </c>
      <c r="Y4" s="49" t="s">
        <v>260</v>
      </c>
      <c r="Z4" s="49" t="s">
        <v>260</v>
      </c>
      <c r="AA4" s="49" t="s">
        <v>260</v>
      </c>
      <c r="AB4" s="57" t="s">
        <v>260</v>
      </c>
      <c r="AC4" s="39"/>
      <c r="AD4" s="16" t="s">
        <v>239</v>
      </c>
      <c r="AE4" s="42">
        <v>24</v>
      </c>
      <c r="AF4" s="42" t="s">
        <v>240</v>
      </c>
      <c r="AG4" s="42">
        <v>1</v>
      </c>
      <c r="AH4" s="42">
        <v>1</v>
      </c>
      <c r="AI4" s="42">
        <v>3</v>
      </c>
      <c r="AJ4" s="42">
        <v>1</v>
      </c>
      <c r="AK4" s="42">
        <v>50</v>
      </c>
      <c r="AL4" s="42">
        <v>200</v>
      </c>
      <c r="AM4" s="42">
        <v>400</v>
      </c>
      <c r="AN4" s="42">
        <v>600</v>
      </c>
      <c r="AO4" s="44">
        <v>45000</v>
      </c>
    </row>
    <row r="5" spans="1:41">
      <c r="A5" s="63" t="s">
        <v>134</v>
      </c>
      <c r="B5" s="49">
        <v>40</v>
      </c>
      <c r="C5" s="49">
        <v>120</v>
      </c>
      <c r="D5" s="49">
        <v>60</v>
      </c>
      <c r="E5" s="50" t="s">
        <v>131</v>
      </c>
      <c r="F5" s="50" t="s">
        <v>140</v>
      </c>
      <c r="G5" s="49">
        <v>8</v>
      </c>
      <c r="H5" s="49">
        <v>90</v>
      </c>
      <c r="I5" s="64"/>
      <c r="J5" s="49">
        <v>200</v>
      </c>
      <c r="K5" s="49" t="s">
        <v>133</v>
      </c>
      <c r="L5" s="49" t="s">
        <v>280</v>
      </c>
      <c r="M5" s="49">
        <v>3</v>
      </c>
      <c r="N5" s="49">
        <v>18</v>
      </c>
      <c r="O5" s="49">
        <v>6</v>
      </c>
      <c r="P5" s="49">
        <v>60</v>
      </c>
      <c r="Q5" s="50">
        <v>0</v>
      </c>
      <c r="R5" s="52" t="s">
        <v>236</v>
      </c>
      <c r="S5" s="52" t="s">
        <v>236</v>
      </c>
      <c r="T5" s="65">
        <v>100000</v>
      </c>
      <c r="U5" s="61" t="s">
        <v>267</v>
      </c>
      <c r="V5" s="49" t="s">
        <v>268</v>
      </c>
      <c r="W5" s="49" t="s">
        <v>260</v>
      </c>
      <c r="X5" s="49" t="s">
        <v>260</v>
      </c>
      <c r="Y5" s="49" t="s">
        <v>260</v>
      </c>
      <c r="Z5" s="49" t="s">
        <v>260</v>
      </c>
      <c r="AA5" s="49" t="s">
        <v>260</v>
      </c>
      <c r="AB5" s="57" t="s">
        <v>260</v>
      </c>
      <c r="AC5" s="39"/>
      <c r="AD5" s="16" t="s">
        <v>241</v>
      </c>
      <c r="AE5" s="42">
        <v>30</v>
      </c>
      <c r="AF5" s="42" t="s">
        <v>242</v>
      </c>
      <c r="AG5" s="42">
        <v>1</v>
      </c>
      <c r="AH5" s="42">
        <v>1</v>
      </c>
      <c r="AI5" s="42">
        <v>3</v>
      </c>
      <c r="AJ5" s="42">
        <v>1</v>
      </c>
      <c r="AK5" s="42">
        <v>80</v>
      </c>
      <c r="AL5" s="42">
        <v>300</v>
      </c>
      <c r="AM5" s="42">
        <v>600</v>
      </c>
      <c r="AN5" s="42">
        <v>1000</v>
      </c>
      <c r="AO5" s="44">
        <v>60000</v>
      </c>
    </row>
    <row r="6" spans="1:41">
      <c r="A6" s="63" t="s">
        <v>136</v>
      </c>
      <c r="B6" s="49">
        <v>50</v>
      </c>
      <c r="C6" s="49">
        <v>150</v>
      </c>
      <c r="D6" s="49">
        <v>75</v>
      </c>
      <c r="E6" s="50" t="s">
        <v>131</v>
      </c>
      <c r="F6" s="50" t="s">
        <v>140</v>
      </c>
      <c r="G6" s="49">
        <v>8</v>
      </c>
      <c r="H6" s="49">
        <v>100</v>
      </c>
      <c r="I6" s="64"/>
      <c r="J6" s="49">
        <v>500</v>
      </c>
      <c r="K6" s="49" t="s">
        <v>137</v>
      </c>
      <c r="L6" s="49">
        <v>4</v>
      </c>
      <c r="M6" s="49">
        <v>5</v>
      </c>
      <c r="N6" s="49">
        <v>4</v>
      </c>
      <c r="O6" s="49">
        <v>6</v>
      </c>
      <c r="P6" s="49">
        <v>72</v>
      </c>
      <c r="Q6" s="50">
        <v>0</v>
      </c>
      <c r="R6" s="52" t="s">
        <v>236</v>
      </c>
      <c r="S6" s="52" t="s">
        <v>236</v>
      </c>
      <c r="T6" s="65">
        <v>100000</v>
      </c>
      <c r="U6" s="61" t="s">
        <v>260</v>
      </c>
      <c r="V6" s="49" t="s">
        <v>260</v>
      </c>
      <c r="W6" s="49" t="s">
        <v>260</v>
      </c>
      <c r="X6" s="49" t="s">
        <v>260</v>
      </c>
      <c r="Y6" s="49" t="s">
        <v>260</v>
      </c>
      <c r="Z6" s="49" t="s">
        <v>260</v>
      </c>
      <c r="AA6" s="49" t="s">
        <v>260</v>
      </c>
      <c r="AB6" s="57" t="s">
        <v>260</v>
      </c>
      <c r="AC6" s="39"/>
      <c r="AD6" s="16" t="s">
        <v>243</v>
      </c>
      <c r="AE6" s="42">
        <v>16</v>
      </c>
      <c r="AF6" s="42" t="s">
        <v>244</v>
      </c>
      <c r="AG6" s="42">
        <v>10</v>
      </c>
      <c r="AH6" s="42">
        <v>10</v>
      </c>
      <c r="AI6" s="42">
        <v>7</v>
      </c>
      <c r="AJ6" s="42">
        <v>20</v>
      </c>
      <c r="AK6" s="42">
        <v>50</v>
      </c>
      <c r="AL6" s="42">
        <v>200</v>
      </c>
      <c r="AM6" s="42">
        <v>600</v>
      </c>
      <c r="AN6" s="42">
        <v>1000</v>
      </c>
      <c r="AO6" s="44">
        <v>80000</v>
      </c>
    </row>
    <row r="7" spans="1:41">
      <c r="A7" s="63" t="s">
        <v>138</v>
      </c>
      <c r="B7" s="49">
        <v>50</v>
      </c>
      <c r="C7" s="49">
        <v>150</v>
      </c>
      <c r="D7" s="49">
        <v>75</v>
      </c>
      <c r="E7" s="50" t="s">
        <v>131</v>
      </c>
      <c r="F7" s="50" t="s">
        <v>140</v>
      </c>
      <c r="G7" s="49">
        <v>5</v>
      </c>
      <c r="H7" s="49">
        <v>60</v>
      </c>
      <c r="I7" s="64"/>
      <c r="J7" s="49">
        <v>300</v>
      </c>
      <c r="K7" s="49" t="s">
        <v>137</v>
      </c>
      <c r="L7" s="49">
        <v>6</v>
      </c>
      <c r="M7" s="49">
        <v>3</v>
      </c>
      <c r="N7" s="49">
        <v>20</v>
      </c>
      <c r="O7" s="49">
        <v>10</v>
      </c>
      <c r="P7" s="49">
        <v>80</v>
      </c>
      <c r="Q7" s="50" t="s">
        <v>132</v>
      </c>
      <c r="R7" s="52" t="s">
        <v>236</v>
      </c>
      <c r="S7" s="52" t="s">
        <v>236</v>
      </c>
      <c r="T7" s="65">
        <v>150000</v>
      </c>
      <c r="U7" s="61" t="s">
        <v>267</v>
      </c>
      <c r="V7" s="49" t="s">
        <v>268</v>
      </c>
      <c r="W7" s="49">
        <v>360</v>
      </c>
      <c r="X7" s="49" t="s">
        <v>269</v>
      </c>
      <c r="Y7" s="49" t="s">
        <v>260</v>
      </c>
      <c r="Z7" s="49" t="s">
        <v>260</v>
      </c>
      <c r="AA7" s="49" t="s">
        <v>260</v>
      </c>
      <c r="AB7" s="57" t="s">
        <v>260</v>
      </c>
      <c r="AC7" s="39"/>
      <c r="AD7" s="16" t="s">
        <v>245</v>
      </c>
      <c r="AE7" s="42">
        <v>25</v>
      </c>
      <c r="AF7" s="42" t="s">
        <v>246</v>
      </c>
      <c r="AG7" s="42">
        <v>6</v>
      </c>
      <c r="AH7" s="42">
        <v>6</v>
      </c>
      <c r="AI7" s="42">
        <v>7</v>
      </c>
      <c r="AJ7" s="42">
        <v>20</v>
      </c>
      <c r="AK7" s="42">
        <v>100</v>
      </c>
      <c r="AL7" s="42">
        <v>300</v>
      </c>
      <c r="AM7" s="42">
        <v>800</v>
      </c>
      <c r="AN7" s="42">
        <v>1200</v>
      </c>
      <c r="AO7" s="44">
        <v>120000</v>
      </c>
    </row>
    <row r="8" spans="1:41">
      <c r="A8" s="63" t="s">
        <v>139</v>
      </c>
      <c r="B8" s="49">
        <v>30</v>
      </c>
      <c r="C8" s="49">
        <v>90</v>
      </c>
      <c r="D8" s="49">
        <v>45</v>
      </c>
      <c r="E8" s="50" t="s">
        <v>140</v>
      </c>
      <c r="F8" s="50" t="s">
        <v>132</v>
      </c>
      <c r="G8" s="49">
        <v>10</v>
      </c>
      <c r="H8" s="49">
        <v>50</v>
      </c>
      <c r="I8" s="64"/>
      <c r="J8" s="49">
        <v>500</v>
      </c>
      <c r="K8" s="49" t="s">
        <v>141</v>
      </c>
      <c r="L8" s="49">
        <v>5</v>
      </c>
      <c r="M8" s="49">
        <v>5</v>
      </c>
      <c r="N8" s="49">
        <v>4</v>
      </c>
      <c r="O8" s="49">
        <v>6</v>
      </c>
      <c r="P8" s="49">
        <v>60</v>
      </c>
      <c r="Q8" s="50">
        <v>0</v>
      </c>
      <c r="R8" s="52" t="s">
        <v>236</v>
      </c>
      <c r="S8" s="52" t="s">
        <v>236</v>
      </c>
      <c r="T8" s="65">
        <v>80000</v>
      </c>
      <c r="U8" s="61" t="s">
        <v>260</v>
      </c>
      <c r="V8" s="49" t="s">
        <v>260</v>
      </c>
      <c r="W8" s="49" t="s">
        <v>260</v>
      </c>
      <c r="X8" s="49" t="s">
        <v>260</v>
      </c>
      <c r="Y8" s="49" t="s">
        <v>260</v>
      </c>
      <c r="Z8" s="49" t="s">
        <v>260</v>
      </c>
      <c r="AA8" s="49" t="s">
        <v>260</v>
      </c>
      <c r="AB8" s="57" t="s">
        <v>260</v>
      </c>
      <c r="AC8" s="39"/>
      <c r="AD8" s="16" t="s">
        <v>247</v>
      </c>
      <c r="AE8" s="42">
        <v>30</v>
      </c>
      <c r="AF8" s="42" t="s">
        <v>248</v>
      </c>
      <c r="AG8" s="42">
        <v>1</v>
      </c>
      <c r="AH8" s="42">
        <v>1</v>
      </c>
      <c r="AI8" s="42">
        <v>8</v>
      </c>
      <c r="AJ8" s="42">
        <v>1</v>
      </c>
      <c r="AK8" s="42">
        <v>100</v>
      </c>
      <c r="AL8" s="42">
        <v>500</v>
      </c>
      <c r="AM8" s="42">
        <v>1500</v>
      </c>
      <c r="AN8" s="42">
        <v>2000</v>
      </c>
      <c r="AO8" s="44">
        <v>120000</v>
      </c>
    </row>
    <row r="9" spans="1:41">
      <c r="A9" s="63" t="s">
        <v>142</v>
      </c>
      <c r="B9" s="49">
        <v>25</v>
      </c>
      <c r="C9" s="49">
        <v>75</v>
      </c>
      <c r="D9" s="49">
        <v>38</v>
      </c>
      <c r="E9" s="50" t="s">
        <v>140</v>
      </c>
      <c r="F9" s="50" t="s">
        <v>132</v>
      </c>
      <c r="G9" s="49">
        <v>6</v>
      </c>
      <c r="H9" s="49">
        <v>60</v>
      </c>
      <c r="I9" s="64"/>
      <c r="J9" s="49">
        <v>400</v>
      </c>
      <c r="K9" s="49" t="s">
        <v>141</v>
      </c>
      <c r="L9" s="49" t="s">
        <v>280</v>
      </c>
      <c r="M9" s="49">
        <v>5</v>
      </c>
      <c r="N9" s="49">
        <v>18</v>
      </c>
      <c r="O9" s="49">
        <v>10</v>
      </c>
      <c r="P9" s="49">
        <v>60</v>
      </c>
      <c r="Q9" s="50" t="s">
        <v>132</v>
      </c>
      <c r="R9" s="52" t="s">
        <v>236</v>
      </c>
      <c r="S9" s="52" t="s">
        <v>236</v>
      </c>
      <c r="T9" s="65">
        <v>120000</v>
      </c>
      <c r="U9" s="61" t="s">
        <v>260</v>
      </c>
      <c r="V9" s="49" t="s">
        <v>260</v>
      </c>
      <c r="W9" s="49" t="s">
        <v>260</v>
      </c>
      <c r="X9" s="49" t="s">
        <v>260</v>
      </c>
      <c r="Y9" s="49" t="s">
        <v>260</v>
      </c>
      <c r="Z9" s="49" t="s">
        <v>260</v>
      </c>
      <c r="AA9" s="49" t="s">
        <v>260</v>
      </c>
      <c r="AB9" s="57" t="s">
        <v>260</v>
      </c>
      <c r="AC9" s="39"/>
      <c r="AD9" s="16" t="s">
        <v>249</v>
      </c>
      <c r="AE9" s="42">
        <v>45</v>
      </c>
      <c r="AF9" s="42" t="s">
        <v>250</v>
      </c>
      <c r="AG9" s="42">
        <v>1</v>
      </c>
      <c r="AH9" s="42">
        <v>1</v>
      </c>
      <c r="AI9" s="42">
        <v>8</v>
      </c>
      <c r="AJ9" s="42">
        <v>1</v>
      </c>
      <c r="AK9" s="42">
        <v>200</v>
      </c>
      <c r="AL9" s="42">
        <v>800</v>
      </c>
      <c r="AM9" s="42">
        <v>2000</v>
      </c>
      <c r="AN9" s="42">
        <v>3000</v>
      </c>
      <c r="AO9" s="44">
        <v>200000</v>
      </c>
    </row>
    <row r="10" spans="1:41">
      <c r="A10" s="63" t="s">
        <v>143</v>
      </c>
      <c r="B10" s="49">
        <v>70</v>
      </c>
      <c r="C10" s="49">
        <v>280</v>
      </c>
      <c r="D10" s="49">
        <v>140</v>
      </c>
      <c r="E10" s="50" t="s">
        <v>144</v>
      </c>
      <c r="F10" s="50" t="s">
        <v>140</v>
      </c>
      <c r="G10" s="49">
        <v>6</v>
      </c>
      <c r="H10" s="49">
        <v>30</v>
      </c>
      <c r="I10" s="64"/>
      <c r="J10" s="49">
        <v>50</v>
      </c>
      <c r="K10" s="49" t="s">
        <v>141</v>
      </c>
      <c r="L10" s="49">
        <v>3</v>
      </c>
      <c r="M10" s="49">
        <v>2</v>
      </c>
      <c r="N10" s="49">
        <v>2</v>
      </c>
      <c r="O10" s="49">
        <v>6</v>
      </c>
      <c r="P10" s="49">
        <v>60</v>
      </c>
      <c r="Q10" s="50" t="s">
        <v>132</v>
      </c>
      <c r="R10" s="52" t="s">
        <v>236</v>
      </c>
      <c r="S10" s="52" t="s">
        <v>236</v>
      </c>
      <c r="T10" s="65">
        <v>150000</v>
      </c>
      <c r="U10" s="61" t="s">
        <v>260</v>
      </c>
      <c r="V10" s="49" t="s">
        <v>260</v>
      </c>
      <c r="W10" s="49" t="s">
        <v>260</v>
      </c>
      <c r="X10" s="49" t="s">
        <v>260</v>
      </c>
      <c r="Y10" s="49" t="s">
        <v>260</v>
      </c>
      <c r="Z10" s="49" t="s">
        <v>260</v>
      </c>
      <c r="AA10" s="49" t="s">
        <v>260</v>
      </c>
      <c r="AB10" s="57" t="s">
        <v>260</v>
      </c>
      <c r="AC10" s="39"/>
      <c r="AD10" s="16" t="s">
        <v>251</v>
      </c>
      <c r="AE10" s="42">
        <v>50</v>
      </c>
      <c r="AF10" s="42" t="s">
        <v>252</v>
      </c>
      <c r="AG10" s="42">
        <v>1</v>
      </c>
      <c r="AH10" s="42">
        <v>1</v>
      </c>
      <c r="AI10" s="42">
        <v>0</v>
      </c>
      <c r="AJ10" s="42">
        <v>1</v>
      </c>
      <c r="AK10" s="42">
        <v>40</v>
      </c>
      <c r="AL10" s="42">
        <v>80</v>
      </c>
      <c r="AM10" s="42">
        <v>200</v>
      </c>
      <c r="AN10" s="42">
        <v>800</v>
      </c>
      <c r="AO10" s="44">
        <v>100000</v>
      </c>
    </row>
    <row r="11" spans="1:41">
      <c r="A11" s="63" t="s">
        <v>145</v>
      </c>
      <c r="B11" s="49">
        <v>30</v>
      </c>
      <c r="C11" s="49">
        <v>90</v>
      </c>
      <c r="D11" s="49">
        <v>45</v>
      </c>
      <c r="E11" s="50" t="s">
        <v>140</v>
      </c>
      <c r="F11" s="50" t="s">
        <v>132</v>
      </c>
      <c r="G11" s="49">
        <v>8</v>
      </c>
      <c r="H11" s="49">
        <v>50</v>
      </c>
      <c r="I11" s="64"/>
      <c r="J11" s="49">
        <v>2000</v>
      </c>
      <c r="K11" s="49" t="s">
        <v>141</v>
      </c>
      <c r="L11" s="49">
        <v>5</v>
      </c>
      <c r="M11" s="49">
        <v>6</v>
      </c>
      <c r="N11" s="49">
        <v>4</v>
      </c>
      <c r="O11" s="49">
        <v>6</v>
      </c>
      <c r="P11" s="49">
        <v>72</v>
      </c>
      <c r="Q11" s="50">
        <v>0</v>
      </c>
      <c r="R11" s="52" t="s">
        <v>236</v>
      </c>
      <c r="S11" s="52" t="s">
        <v>236</v>
      </c>
      <c r="T11" s="65">
        <v>110000</v>
      </c>
      <c r="U11" s="61" t="s">
        <v>260</v>
      </c>
      <c r="V11" s="49" t="s">
        <v>260</v>
      </c>
      <c r="W11" s="49" t="s">
        <v>260</v>
      </c>
      <c r="X11" s="49" t="s">
        <v>260</v>
      </c>
      <c r="Y11" s="49" t="s">
        <v>260</v>
      </c>
      <c r="Z11" s="49" t="s">
        <v>260</v>
      </c>
      <c r="AA11" s="49" t="s">
        <v>260</v>
      </c>
      <c r="AB11" s="57" t="s">
        <v>260</v>
      </c>
      <c r="AC11" s="39"/>
      <c r="AD11" s="16" t="s">
        <v>253</v>
      </c>
      <c r="AE11" s="42">
        <v>24</v>
      </c>
      <c r="AF11" s="42" t="s">
        <v>254</v>
      </c>
      <c r="AG11" s="42">
        <v>1</v>
      </c>
      <c r="AH11" s="42">
        <v>1</v>
      </c>
      <c r="AI11" s="42">
        <v>2</v>
      </c>
      <c r="AJ11" s="42">
        <v>1</v>
      </c>
      <c r="AK11" s="42">
        <v>30</v>
      </c>
      <c r="AL11" s="42">
        <v>100</v>
      </c>
      <c r="AM11" s="42">
        <v>200</v>
      </c>
      <c r="AN11" s="42">
        <v>300</v>
      </c>
      <c r="AO11" s="44">
        <v>35000</v>
      </c>
    </row>
    <row r="12" spans="1:41">
      <c r="A12" s="63" t="s">
        <v>146</v>
      </c>
      <c r="B12" s="49">
        <v>30</v>
      </c>
      <c r="C12" s="49">
        <v>90</v>
      </c>
      <c r="D12" s="49">
        <v>45</v>
      </c>
      <c r="E12" s="50" t="s">
        <v>140</v>
      </c>
      <c r="F12" s="50" t="s">
        <v>132</v>
      </c>
      <c r="G12" s="49">
        <v>4</v>
      </c>
      <c r="H12" s="49">
        <v>120</v>
      </c>
      <c r="I12" s="64"/>
      <c r="J12" s="49">
        <v>10000</v>
      </c>
      <c r="K12" s="49" t="s">
        <v>141</v>
      </c>
      <c r="L12" s="49">
        <v>5</v>
      </c>
      <c r="M12" s="49">
        <v>7</v>
      </c>
      <c r="N12" s="49">
        <v>4</v>
      </c>
      <c r="O12" s="49">
        <v>8</v>
      </c>
      <c r="P12" s="49">
        <v>88</v>
      </c>
      <c r="Q12" s="50">
        <v>0</v>
      </c>
      <c r="R12" s="52" t="s">
        <v>236</v>
      </c>
      <c r="S12" s="52" t="s">
        <v>236</v>
      </c>
      <c r="T12" s="65">
        <v>200000</v>
      </c>
      <c r="U12" s="61" t="s">
        <v>260</v>
      </c>
      <c r="V12" s="49" t="s">
        <v>260</v>
      </c>
      <c r="W12" s="49" t="s">
        <v>260</v>
      </c>
      <c r="X12" s="49" t="s">
        <v>260</v>
      </c>
      <c r="Y12" s="49" t="s">
        <v>260</v>
      </c>
      <c r="Z12" s="49" t="s">
        <v>260</v>
      </c>
      <c r="AA12" s="49" t="s">
        <v>260</v>
      </c>
      <c r="AB12" s="57" t="s">
        <v>260</v>
      </c>
      <c r="AC12" s="39"/>
      <c r="AD12" s="45" t="s">
        <v>164</v>
      </c>
      <c r="AE12" s="20">
        <v>7</v>
      </c>
      <c r="AF12" s="20" t="s">
        <v>165</v>
      </c>
      <c r="AG12" s="20">
        <v>12</v>
      </c>
      <c r="AH12" s="20">
        <v>10</v>
      </c>
      <c r="AI12" s="20">
        <v>1</v>
      </c>
      <c r="AJ12" s="20">
        <v>50</v>
      </c>
      <c r="AK12" s="20">
        <v>30</v>
      </c>
      <c r="AL12" s="20">
        <v>90</v>
      </c>
      <c r="AM12" s="20">
        <v>180</v>
      </c>
      <c r="AN12" s="20">
        <v>400</v>
      </c>
      <c r="AO12" s="54">
        <v>51600</v>
      </c>
    </row>
    <row r="13" spans="1:41">
      <c r="A13" s="63" t="s">
        <v>147</v>
      </c>
      <c r="B13" s="49">
        <v>60</v>
      </c>
      <c r="C13" s="49">
        <v>180</v>
      </c>
      <c r="D13" s="49">
        <v>90</v>
      </c>
      <c r="E13" s="50" t="s">
        <v>144</v>
      </c>
      <c r="F13" s="50" t="s">
        <v>135</v>
      </c>
      <c r="G13" s="49">
        <v>18</v>
      </c>
      <c r="H13" s="49">
        <v>12</v>
      </c>
      <c r="I13" s="64"/>
      <c r="J13" s="49">
        <v>60</v>
      </c>
      <c r="K13" s="49" t="s">
        <v>141</v>
      </c>
      <c r="L13" s="49">
        <v>1</v>
      </c>
      <c r="M13" s="49">
        <v>1</v>
      </c>
      <c r="N13" s="49">
        <v>0</v>
      </c>
      <c r="O13" s="49">
        <v>6</v>
      </c>
      <c r="P13" s="49">
        <v>40</v>
      </c>
      <c r="Q13" s="50">
        <v>0</v>
      </c>
      <c r="R13" s="52" t="s">
        <v>236</v>
      </c>
      <c r="S13" s="52" t="s">
        <v>236</v>
      </c>
      <c r="T13" s="65">
        <v>30000</v>
      </c>
      <c r="U13" s="61" t="s">
        <v>260</v>
      </c>
      <c r="V13" s="49" t="s">
        <v>260</v>
      </c>
      <c r="W13" s="49" t="s">
        <v>260</v>
      </c>
      <c r="X13" s="49" t="s">
        <v>260</v>
      </c>
      <c r="Y13" s="49" t="s">
        <v>260</v>
      </c>
      <c r="Z13" s="49" t="s">
        <v>260</v>
      </c>
      <c r="AA13" s="49" t="s">
        <v>260</v>
      </c>
      <c r="AB13" s="57" t="s">
        <v>260</v>
      </c>
      <c r="AC13" s="39"/>
      <c r="AD13" s="45" t="s">
        <v>166</v>
      </c>
      <c r="AE13" s="20">
        <v>9</v>
      </c>
      <c r="AF13" s="20" t="s">
        <v>167</v>
      </c>
      <c r="AG13" s="20">
        <v>16</v>
      </c>
      <c r="AH13" s="20">
        <v>10</v>
      </c>
      <c r="AI13" s="20">
        <v>1</v>
      </c>
      <c r="AJ13" s="20">
        <v>200</v>
      </c>
      <c r="AK13" s="20">
        <v>50</v>
      </c>
      <c r="AL13" s="20">
        <v>100</v>
      </c>
      <c r="AM13" s="20">
        <v>200</v>
      </c>
      <c r="AN13" s="20">
        <v>600</v>
      </c>
      <c r="AO13" s="54">
        <v>72000</v>
      </c>
    </row>
    <row r="14" spans="1:41">
      <c r="A14" s="63" t="s">
        <v>148</v>
      </c>
      <c r="B14" s="49">
        <v>70</v>
      </c>
      <c r="C14" s="49">
        <v>210</v>
      </c>
      <c r="D14" s="49">
        <v>105</v>
      </c>
      <c r="E14" s="50" t="s">
        <v>144</v>
      </c>
      <c r="F14" s="50" t="s">
        <v>135</v>
      </c>
      <c r="G14" s="49">
        <v>10</v>
      </c>
      <c r="H14" s="49">
        <v>20</v>
      </c>
      <c r="I14" s="64"/>
      <c r="J14" s="49">
        <v>100</v>
      </c>
      <c r="K14" s="49" t="s">
        <v>141</v>
      </c>
      <c r="L14" s="49">
        <v>1</v>
      </c>
      <c r="M14" s="49">
        <v>1</v>
      </c>
      <c r="N14" s="49">
        <v>0</v>
      </c>
      <c r="O14" s="49">
        <v>6</v>
      </c>
      <c r="P14" s="49">
        <v>48</v>
      </c>
      <c r="Q14" s="50">
        <v>0</v>
      </c>
      <c r="R14" s="52" t="s">
        <v>236</v>
      </c>
      <c r="S14" s="52" t="s">
        <v>236</v>
      </c>
      <c r="T14" s="65">
        <v>60000</v>
      </c>
      <c r="U14" s="61" t="s">
        <v>260</v>
      </c>
      <c r="V14" s="49" t="s">
        <v>260</v>
      </c>
      <c r="W14" s="49" t="s">
        <v>260</v>
      </c>
      <c r="X14" s="49" t="s">
        <v>260</v>
      </c>
      <c r="Y14" s="49" t="s">
        <v>260</v>
      </c>
      <c r="Z14" s="49" t="s">
        <v>260</v>
      </c>
      <c r="AA14" s="49" t="s">
        <v>260</v>
      </c>
      <c r="AB14" s="57" t="s">
        <v>260</v>
      </c>
      <c r="AC14" s="39"/>
    </row>
    <row r="15" spans="1:41">
      <c r="A15" s="66" t="s">
        <v>257</v>
      </c>
      <c r="B15" s="47">
        <v>60</v>
      </c>
      <c r="C15" s="47">
        <v>160</v>
      </c>
      <c r="D15" s="47">
        <v>80</v>
      </c>
      <c r="E15" s="47">
        <v>0</v>
      </c>
      <c r="F15" s="67" t="s">
        <v>140</v>
      </c>
      <c r="G15" s="47">
        <v>14</v>
      </c>
      <c r="H15" s="47">
        <v>12</v>
      </c>
      <c r="I15" s="68"/>
      <c r="J15" s="47">
        <v>70</v>
      </c>
      <c r="K15" s="47" t="s">
        <v>259</v>
      </c>
      <c r="L15" s="48">
        <v>1</v>
      </c>
      <c r="M15" s="48">
        <v>1</v>
      </c>
      <c r="N15" s="47">
        <v>0</v>
      </c>
      <c r="O15" s="47">
        <v>6</v>
      </c>
      <c r="P15" s="47">
        <v>42</v>
      </c>
      <c r="Q15" s="67">
        <v>0</v>
      </c>
      <c r="R15" s="51" t="s">
        <v>236</v>
      </c>
      <c r="S15" s="51" t="s">
        <v>236</v>
      </c>
      <c r="T15" s="69">
        <v>40000</v>
      </c>
      <c r="U15" s="62" t="s">
        <v>260</v>
      </c>
      <c r="V15" s="47" t="s">
        <v>260</v>
      </c>
      <c r="W15" s="47" t="s">
        <v>260</v>
      </c>
      <c r="X15" s="47" t="s">
        <v>260</v>
      </c>
      <c r="Y15" s="47" t="s">
        <v>260</v>
      </c>
      <c r="Z15" s="47" t="s">
        <v>260</v>
      </c>
      <c r="AA15" s="47" t="s">
        <v>260</v>
      </c>
      <c r="AB15" s="58" t="s">
        <v>260</v>
      </c>
      <c r="AC15" s="39"/>
    </row>
    <row r="24" ht="24.75" customHeight="1"/>
  </sheetData>
  <mergeCells count="27">
    <mergeCell ref="R2:R3"/>
    <mergeCell ref="N2:P2"/>
    <mergeCell ref="G2:G3"/>
    <mergeCell ref="H2:H3"/>
    <mergeCell ref="J2:J3"/>
    <mergeCell ref="A2:A3"/>
    <mergeCell ref="E2:F2"/>
    <mergeCell ref="L2:L3"/>
    <mergeCell ref="I2:I3"/>
    <mergeCell ref="Q2:Q3"/>
    <mergeCell ref="B2:D2"/>
    <mergeCell ref="U2:AB2"/>
    <mergeCell ref="M2:M3"/>
    <mergeCell ref="AO2:AO3"/>
    <mergeCell ref="AD1:AO1"/>
    <mergeCell ref="AK2:AN2"/>
    <mergeCell ref="AD2:AD3"/>
    <mergeCell ref="AE2:AE3"/>
    <mergeCell ref="AF2:AF3"/>
    <mergeCell ref="AG2:AG3"/>
    <mergeCell ref="AH2:AH3"/>
    <mergeCell ref="AI2:AI3"/>
    <mergeCell ref="AJ2:AJ3"/>
    <mergeCell ref="S2:S3"/>
    <mergeCell ref="A1:T1"/>
    <mergeCell ref="K2:K3"/>
    <mergeCell ref="T2:T3"/>
  </mergeCells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キャラクターシート</vt:lpstr>
      <vt:lpstr>武器</vt:lpstr>
      <vt:lpstr>車両</vt:lpstr>
      <vt:lpstr>キャラクターシート!Print_Area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kazuyoshi</dc:creator>
  <cp:lastModifiedBy>kazuyoshi</cp:lastModifiedBy>
  <cp:lastPrinted>2020-06-07T03:53:45Z</cp:lastPrinted>
  <dcterms:created xsi:type="dcterms:W3CDTF">2017-05-09T03:52:37Z</dcterms:created>
  <dcterms:modified xsi:type="dcterms:W3CDTF">2022-09-29T17:26:47Z</dcterms:modified>
</cp:coreProperties>
</file>